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1"/>
  </bookViews>
  <sheets>
    <sheet name="Bil" sheetId="1" r:id="rId1"/>
    <sheet name="Rendiconto Indiretto" sheetId="2" r:id="rId2"/>
    <sheet name="Rendiconto Diretto" sheetId="3" r:id="rId3"/>
  </sheets>
  <externalReferences>
    <externalReference r:id="rId6"/>
  </externalReferences>
  <definedNames>
    <definedName name="anno_Prec">'[1]Configurazione'!$M$1</definedName>
    <definedName name="anno_Rif">'[1]Configurazione'!$K$1</definedName>
    <definedName name="prefix">#REF!</definedName>
    <definedName name="prospettiRng">'[1]Impostazioni'!$A$20:$J$52</definedName>
  </definedNames>
  <calcPr fullCalcOnLoad="1"/>
</workbook>
</file>

<file path=xl/sharedStrings.xml><?xml version="1.0" encoding="utf-8"?>
<sst xmlns="http://schemas.openxmlformats.org/spreadsheetml/2006/main" count="783" uniqueCount="625">
  <si>
    <t>PA.B23c</t>
  </si>
  <si>
    <t>PA.B22</t>
  </si>
  <si>
    <t>B) Immobilizzazioni, con separata indicazione di quelle concesse in locazione finanziaria</t>
  </si>
  <si>
    <t xml:space="preserve">        a) Salari, stipendi</t>
  </si>
  <si>
    <t>E.B2</t>
  </si>
  <si>
    <t>Mezzi propri</t>
  </si>
  <si>
    <t>PA.C24</t>
  </si>
  <si>
    <t xml:space="preserve">        5-bis) crediti tributari</t>
  </si>
  <si>
    <t xml:space="preserve">    2) Obbligazioni convertibili</t>
  </si>
  <si>
    <t xml:space="preserve">        4) Altri beni</t>
  </si>
  <si>
    <t xml:space="preserve">        5) Avviamento</t>
  </si>
  <si>
    <t>PP=A9</t>
  </si>
  <si>
    <t xml:space="preserve">        c) da titoli inscritti nell'attivo circolante</t>
  </si>
  <si>
    <t>E.C21</t>
  </si>
  <si>
    <t>PP.DDb</t>
  </si>
  <si>
    <t>PP.A7q</t>
  </si>
  <si>
    <t>PP.D9a</t>
  </si>
  <si>
    <t xml:space="preserve">        2) Prodotti in corso di lavorazione e semilavorati</t>
  </si>
  <si>
    <t xml:space="preserve">        4) strumenti finanziari derivati attivi</t>
  </si>
  <si>
    <t>E.C241</t>
  </si>
  <si>
    <t>-</t>
  </si>
  <si>
    <t xml:space="preserve">    5) Debiti verso altri finanziatori</t>
  </si>
  <si>
    <t xml:space="preserve">        - Riserva di consolidamento</t>
  </si>
  <si>
    <t xml:space="preserve">        c) di titoli inscritti nell'attivo circolante</t>
  </si>
  <si>
    <t>PA.C22a</t>
  </si>
  <si>
    <t xml:space="preserve">        6) Immobilizzazioni immateriali in corso e acconti</t>
  </si>
  <si>
    <t>PA.B14b</t>
  </si>
  <si>
    <t>PP.D5a</t>
  </si>
  <si>
    <t xml:space="preserve">        d) di strumenti finanziari derivati</t>
  </si>
  <si>
    <t>PA.B3</t>
  </si>
  <si>
    <t xml:space="preserve">    Imposte differite e anticipate</t>
  </si>
  <si>
    <t xml:space="preserve">    1) Obbligazioni non convertibili</t>
  </si>
  <si>
    <t xml:space="preserve">        Capitale e riserve di terzi</t>
  </si>
  <si>
    <t>a22</t>
  </si>
  <si>
    <t>PA.C41</t>
  </si>
  <si>
    <t>PA.C2B</t>
  </si>
  <si>
    <t>PA.C26a</t>
  </si>
  <si>
    <t xml:space="preserve">            d) altre imprese</t>
  </si>
  <si>
    <t>PP.D1a</t>
  </si>
  <si>
    <t>E.D24</t>
  </si>
  <si>
    <t xml:space="preserve">                - oltre 12 mesi</t>
  </si>
  <si>
    <t>PP.AC</t>
  </si>
  <si>
    <t>E.B42</t>
  </si>
  <si>
    <t xml:space="preserve">    Crediti verso soci non ancora richiamati</t>
  </si>
  <si>
    <t>2021</t>
  </si>
  <si>
    <t>Danaro e valori in cassa</t>
  </si>
  <si>
    <t>a26</t>
  </si>
  <si>
    <t>C. Flussi finanziari derivanti dall’attività di finanziamento</t>
  </si>
  <si>
    <t>b32</t>
  </si>
  <si>
    <t>PA.D</t>
  </si>
  <si>
    <t xml:space="preserve">        1) verso clienti</t>
  </si>
  <si>
    <t>PA.B21b</t>
  </si>
  <si>
    <t xml:space="preserve">        - Riserva di conversione da consolidamento estero</t>
  </si>
  <si>
    <t>PP=A7j2</t>
  </si>
  <si>
    <t>PA.B31d</t>
  </si>
  <si>
    <t>E.A52</t>
  </si>
  <si>
    <t>Svalutazioni per perdite durevoli di valore</t>
  </si>
  <si>
    <t>E.B6</t>
  </si>
  <si>
    <t xml:space="preserve">    2) Variazione rimanenze prodotti in corso di lavor., semilavorati e finiti</t>
  </si>
  <si>
    <t>PA.B12c</t>
  </si>
  <si>
    <t xml:space="preserve">    11 bis) Debiti verso imprese sottoposte al controllo delle controllanti</t>
  </si>
  <si>
    <t xml:space="preserve">    8) Debiti rappresentati da titoli di credito</t>
  </si>
  <si>
    <t xml:space="preserve">            - da arrotondamento automatico in Euro (2 decimali)</t>
  </si>
  <si>
    <t xml:space="preserve">        - da imprese Controllanti</t>
  </si>
  <si>
    <t>Decremento/(Incremento) dei ratei e risconti attivi</t>
  </si>
  <si>
    <t>PA.C3T</t>
  </si>
  <si>
    <t xml:space="preserve">        Utile (perdita) dell'esercizio di pertinenza di terzi</t>
  </si>
  <si>
    <t>E.F6</t>
  </si>
  <si>
    <t>(Imposte pagate sul reddito)</t>
  </si>
  <si>
    <t>Utile (perdita) dell'esercizio di pertinenza di terzi</t>
  </si>
  <si>
    <t>c11</t>
  </si>
  <si>
    <t xml:space="preserve">    7) Spese per prestazioni di servizi</t>
  </si>
  <si>
    <t>PP.A7u</t>
  </si>
  <si>
    <t>PA.B32c1</t>
  </si>
  <si>
    <t>E.C245</t>
  </si>
  <si>
    <t>E.B8</t>
  </si>
  <si>
    <t>a03</t>
  </si>
  <si>
    <t>PP.A1</t>
  </si>
  <si>
    <t>Immobilizzazioni finanziarie</t>
  </si>
  <si>
    <t xml:space="preserve">    12) Accantonamenti per rischi</t>
  </si>
  <si>
    <t xml:space="preserve">        3) Partecipazioni in imprese controllanti</t>
  </si>
  <si>
    <t>PA.B32e2</t>
  </si>
  <si>
    <t xml:space="preserve">            varie altre riserve</t>
  </si>
  <si>
    <t xml:space="preserve">    Crediti verso soci già richiamati</t>
  </si>
  <si>
    <t>C) Proventi e oneri finanziari</t>
  </si>
  <si>
    <t xml:space="preserve">    I. Rimanenze</t>
  </si>
  <si>
    <t xml:space="preserve">            - da imprese sottoposte al controllo delle controllanti</t>
  </si>
  <si>
    <t>PP.AA</t>
  </si>
  <si>
    <t>d12</t>
  </si>
  <si>
    <t>PA.B31b</t>
  </si>
  <si>
    <t xml:space="preserve">        - entro l'esercizio successivo</t>
  </si>
  <si>
    <t>PA.B32a2</t>
  </si>
  <si>
    <t>PA.B1</t>
  </si>
  <si>
    <t>PA.B</t>
  </si>
  <si>
    <t>MKT SRL</t>
  </si>
  <si>
    <t>ATTENZIONE</t>
  </si>
  <si>
    <t>PA.C43</t>
  </si>
  <si>
    <t xml:space="preserve">    Immobilizzazioni materiali destinate alla vendita</t>
  </si>
  <si>
    <t>E.C23</t>
  </si>
  <si>
    <t>PP.A7s</t>
  </si>
  <si>
    <t xml:space="preserve">    IV. Riserva legale</t>
  </si>
  <si>
    <t xml:space="preserve">                - entro 12 mesi</t>
  </si>
  <si>
    <t>a05</t>
  </si>
  <si>
    <t>PP.A7</t>
  </si>
  <si>
    <t>Interessi incassati/(pagati)</t>
  </si>
  <si>
    <t xml:space="preserve">        4) verso imprese sottoposte al controllo delle controllanti</t>
  </si>
  <si>
    <t>b11</t>
  </si>
  <si>
    <t xml:space="preserve">            (Fondo svalutazioni)</t>
  </si>
  <si>
    <t>PA.B23a</t>
  </si>
  <si>
    <t>Via Giacomo Leopardi n. 15 - MILANO</t>
  </si>
  <si>
    <t>Rettifiche di valore di attività e passività finanziarie di strumenti finanziari derivati
che non comportano movimentazione monetarie</t>
  </si>
  <si>
    <t>PA.C26</t>
  </si>
  <si>
    <t xml:space="preserve">        1) Partecipazioni in:</t>
  </si>
  <si>
    <t xml:space="preserve">    imposte relative a esercizi precedenti</t>
  </si>
  <si>
    <t>D) Rettifiche di valore di attività finanziarie</t>
  </si>
  <si>
    <t>PP=AA2</t>
  </si>
  <si>
    <t>Totale rettifiche per elementi non monetari che non hanno avuto contropartita nel capitale circ. netto</t>
  </si>
  <si>
    <t>E.F4</t>
  </si>
  <si>
    <t>c13</t>
  </si>
  <si>
    <t>Incremento (decremento) delle disponibilità liquide (A ± B ± C)</t>
  </si>
  <si>
    <t xml:space="preserve">        c) Altre svalutazioni delle immobilizzazioni</t>
  </si>
  <si>
    <t>PP.D7b</t>
  </si>
  <si>
    <t>PP.A7w</t>
  </si>
  <si>
    <t xml:space="preserve">        1) Materie prime, sussidiarie e di consumo</t>
  </si>
  <si>
    <t xml:space="preserve">    18) Rivalutazioni</t>
  </si>
  <si>
    <t>a01</t>
  </si>
  <si>
    <t>PP.A3</t>
  </si>
  <si>
    <t>E.B4</t>
  </si>
  <si>
    <t>PA.C24b</t>
  </si>
  <si>
    <t>PA.B12a</t>
  </si>
  <si>
    <t>PP.D3b</t>
  </si>
  <si>
    <t>PA.B24</t>
  </si>
  <si>
    <t>A. Flussi finanziari derivanti dalla gestione reddituale (metodo indiretto)</t>
  </si>
  <si>
    <t>Bilancio Cee</t>
  </si>
  <si>
    <t>PA.C22</t>
  </si>
  <si>
    <t>PP.DBa</t>
  </si>
  <si>
    <t xml:space="preserve">        Riserva da riduzione capitale sociale</t>
  </si>
  <si>
    <t xml:space="preserve">    3) Altri fondi</t>
  </si>
  <si>
    <t>E.B44</t>
  </si>
  <si>
    <t>D) Ratei e risconti attivi</t>
  </si>
  <si>
    <t>Accantonamenti ai fondi</t>
  </si>
  <si>
    <t>E.D22</t>
  </si>
  <si>
    <t>PP.DFa</t>
  </si>
  <si>
    <t>E.D1</t>
  </si>
  <si>
    <t xml:space="preserve">    13) Debiti verso istituti di previdenza e sicurezza sociale</t>
  </si>
  <si>
    <t>2023</t>
  </si>
  <si>
    <t>A) Flussi finanziari derivanti dall'attività operativa (metodo diretto)</t>
  </si>
  <si>
    <t xml:space="preserve">    6) Acconti</t>
  </si>
  <si>
    <t>a24</t>
  </si>
  <si>
    <t>Utile (perdita) dell’esercizio</t>
  </si>
  <si>
    <t>A) Flussi finanziari derivanti dall'attività operativa (metodo indiretto)</t>
  </si>
  <si>
    <t>Imposte sul reddito</t>
  </si>
  <si>
    <t>22) Imposte sul reddito dell'esercizio</t>
  </si>
  <si>
    <t>E.C2</t>
  </si>
  <si>
    <t>PP.DAb</t>
  </si>
  <si>
    <t>PA.B32</t>
  </si>
  <si>
    <t>PA.B22c</t>
  </si>
  <si>
    <t>E.D11</t>
  </si>
  <si>
    <t>PA.B32e</t>
  </si>
  <si>
    <t>E.C211</t>
  </si>
  <si>
    <t>PP.D5</t>
  </si>
  <si>
    <t>PA.C34</t>
  </si>
  <si>
    <t>Incremento/(Decremento) debiti a breve verso banche</t>
  </si>
  <si>
    <t>PP.D8a</t>
  </si>
  <si>
    <t>PA.C2Bb</t>
  </si>
  <si>
    <t>Aumento di capitale a pagamento</t>
  </si>
  <si>
    <t>(Rimborso finanziamenti)</t>
  </si>
  <si>
    <t>PP.DEb</t>
  </si>
  <si>
    <t>E.C31</t>
  </si>
  <si>
    <t xml:space="preserve">        3) Denaro e valori in cassa</t>
  </si>
  <si>
    <t>ALFA SpA</t>
  </si>
  <si>
    <t>Rendiconto Finanziario, metodo Indiretto</t>
  </si>
  <si>
    <t>E.C14</t>
  </si>
  <si>
    <t>PP.D4a</t>
  </si>
  <si>
    <t xml:space="preserve">        7) Altre</t>
  </si>
  <si>
    <t>B) Fondi per rischi e oneri</t>
  </si>
  <si>
    <t>PA.C23a</t>
  </si>
  <si>
    <t>PA.B15b</t>
  </si>
  <si>
    <t>Disponibilità liquide a inizio esercizio</t>
  </si>
  <si>
    <t>PP.DC</t>
  </si>
  <si>
    <t>a32</t>
  </si>
  <si>
    <t>Codice</t>
  </si>
  <si>
    <t>(Dividendi e acconti su dividendi pagati)</t>
  </si>
  <si>
    <t>PP.A7m</t>
  </si>
  <si>
    <t>PA.C3</t>
  </si>
  <si>
    <t>PA.B17</t>
  </si>
  <si>
    <t>E.A511</t>
  </si>
  <si>
    <t>PA.B11b</t>
  </si>
  <si>
    <t xml:space="preserve">            - da controllanti</t>
  </si>
  <si>
    <t>E.B52</t>
  </si>
  <si>
    <t>PA.C11</t>
  </si>
  <si>
    <t>E.F</t>
  </si>
  <si>
    <t>Totale disponibilità liquide a fine esercizio</t>
  </si>
  <si>
    <t xml:space="preserve">    di consolidamento per rischi e oneri futuri</t>
  </si>
  <si>
    <t>PA.B24b</t>
  </si>
  <si>
    <t>b22</t>
  </si>
  <si>
    <t>PA</t>
  </si>
  <si>
    <t>Totale variazioni del capitale circolante netto</t>
  </si>
  <si>
    <t>PP.B4</t>
  </si>
  <si>
    <t xml:space="preserve">    1) Fondo per trattamento di quiescenza e obblighi simili</t>
  </si>
  <si>
    <t xml:space="preserve">        Riserva da deroghe ex art. 2423 Cod.Civ.</t>
  </si>
  <si>
    <t xml:space="preserve">    14) Oneri diversi di gestione</t>
  </si>
  <si>
    <t>E.A3</t>
  </si>
  <si>
    <t>PP.D</t>
  </si>
  <si>
    <t xml:space="preserve">        Versamenti a copertura perdite</t>
  </si>
  <si>
    <t>A) Patrimonio netto</t>
  </si>
  <si>
    <t>PA.B13</t>
  </si>
  <si>
    <t>E.D2T</t>
  </si>
  <si>
    <t xml:space="preserve">        5) Strumenti finanziari derivati attivi</t>
  </si>
  <si>
    <t>E.B</t>
  </si>
  <si>
    <t>3) Flusso finanziario dopo le variazioni del capitale circolante netto</t>
  </si>
  <si>
    <t xml:space="preserve">        - Imprese Controllate</t>
  </si>
  <si>
    <t>PA.C15</t>
  </si>
  <si>
    <t xml:space="preserve">            - da imprese controllanti</t>
  </si>
  <si>
    <t>Rendiconto Finanziario, metodo Diretto</t>
  </si>
  <si>
    <t>PA.B13c</t>
  </si>
  <si>
    <t>E.C215</t>
  </si>
  <si>
    <t>PP.D1</t>
  </si>
  <si>
    <t>PA.C2T</t>
  </si>
  <si>
    <t>PA.B32a</t>
  </si>
  <si>
    <t>E.C35</t>
  </si>
  <si>
    <t>PA.B32b1</t>
  </si>
  <si>
    <t xml:space="preserve">    I. Immateriali</t>
  </si>
  <si>
    <t>(Acquisizione di rami d'azienda al netto delle disponibilità liquide)</t>
  </si>
  <si>
    <t>c01</t>
  </si>
  <si>
    <t>PA.B17c</t>
  </si>
  <si>
    <t>a13</t>
  </si>
  <si>
    <t>PA.A2</t>
  </si>
  <si>
    <t>PP.A7a</t>
  </si>
  <si>
    <t xml:space="preserve">        3) Lavori in corso su ordinazione</t>
  </si>
  <si>
    <t>PA.B32d2</t>
  </si>
  <si>
    <t>PA.B15</t>
  </si>
  <si>
    <t xml:space="preserve">                - oltre esercizio successivo</t>
  </si>
  <si>
    <t>E.A5</t>
  </si>
  <si>
    <t>PP.B</t>
  </si>
  <si>
    <t>PA.C13</t>
  </si>
  <si>
    <t xml:space="preserve">    II. Materiali</t>
  </si>
  <si>
    <t>E.D</t>
  </si>
  <si>
    <t xml:space="preserve">        2) Costi di ricerca, di sviluppo e di pubblicità</t>
  </si>
  <si>
    <t xml:space="preserve">            d) verso altri</t>
  </si>
  <si>
    <t xml:space="preserve">        3) verso imprese collegate</t>
  </si>
  <si>
    <t>Risultato prima delle imposte</t>
  </si>
  <si>
    <t xml:space="preserve">        - Contributi in conto esercizio</t>
  </si>
  <si>
    <t>PP.DA</t>
  </si>
  <si>
    <t>PP.B2</t>
  </si>
  <si>
    <t>E=E</t>
  </si>
  <si>
    <t>PP.A7o</t>
  </si>
  <si>
    <t>PA.C1</t>
  </si>
  <si>
    <t>(valori espressi in Unità di Euro)</t>
  </si>
  <si>
    <t>PA.C38</t>
  </si>
  <si>
    <t>PP.D9</t>
  </si>
  <si>
    <t>E.C33</t>
  </si>
  <si>
    <t xml:space="preserve">        6) Altri titoli</t>
  </si>
  <si>
    <t>b01</t>
  </si>
  <si>
    <t>Incremento/(Decremento) dei debiti verso fornitori</t>
  </si>
  <si>
    <t>B) Costi della produzione</t>
  </si>
  <si>
    <t xml:space="preserve">        - da imprese sottoposte al controllo delle controllanti</t>
  </si>
  <si>
    <t>E</t>
  </si>
  <si>
    <t>PA.B22a</t>
  </si>
  <si>
    <t>2) Flusso finanziario prima delle variazioni del capitale circolante netto</t>
  </si>
  <si>
    <t>E.D13</t>
  </si>
  <si>
    <t xml:space="preserve">    6) Acquisti materie prime, sussidiarie, di consumo e di merci</t>
  </si>
  <si>
    <t xml:space="preserve">                - entro esercizio successivo</t>
  </si>
  <si>
    <t>E.C213</t>
  </si>
  <si>
    <t>PP.D7</t>
  </si>
  <si>
    <t>PA.C36</t>
  </si>
  <si>
    <t>PP.D6b</t>
  </si>
  <si>
    <t>Dividendi incassati</t>
  </si>
  <si>
    <t>c03</t>
  </si>
  <si>
    <t>PA.C21b</t>
  </si>
  <si>
    <t>PA.B17a</t>
  </si>
  <si>
    <t>Cessione di rami d'azienda al netto delle disponibilità liquide</t>
  </si>
  <si>
    <t>a11</t>
  </si>
  <si>
    <t xml:space="preserve">        4) Concessioni, licenze, marchi e diritti simili</t>
  </si>
  <si>
    <t>Altre rettifiche</t>
  </si>
  <si>
    <t>C) Flussi finanziari derivanti dall'attività di finanziamento</t>
  </si>
  <si>
    <t xml:space="preserve">        - verso imprese sottoposte al controllo delle controllanti</t>
  </si>
  <si>
    <t>PP.D2b</t>
  </si>
  <si>
    <t>(Imposte sul reddito pagate)</t>
  </si>
  <si>
    <t>E.C4</t>
  </si>
  <si>
    <t>PA.C25b</t>
  </si>
  <si>
    <t>PA.B13a</t>
  </si>
  <si>
    <t>Incremento (decremento) delle disponibilità liquide (a ± b ± c)</t>
  </si>
  <si>
    <t xml:space="preserve">            c) imprese sottoposte al controllo delle controllanti</t>
  </si>
  <si>
    <t>PP.D3</t>
  </si>
  <si>
    <t>PA.C32</t>
  </si>
  <si>
    <t>PA.B32c</t>
  </si>
  <si>
    <t>E.A1</t>
  </si>
  <si>
    <t xml:space="preserve">    13) Altri accantonamenti</t>
  </si>
  <si>
    <t>PP.DCa</t>
  </si>
  <si>
    <t>PA.B11</t>
  </si>
  <si>
    <t>E.B54</t>
  </si>
  <si>
    <t xml:space="preserve">            Costo storico</t>
  </si>
  <si>
    <t>Assegni</t>
  </si>
  <si>
    <t>E.C12</t>
  </si>
  <si>
    <t xml:space="preserve">    III. Attività finanziarie che non costituiscono immobilizzazioni</t>
  </si>
  <si>
    <t xml:space="preserve">            a) verso imprese controllate</t>
  </si>
  <si>
    <t xml:space="preserve">        2) Impianti e macchinario</t>
  </si>
  <si>
    <t>PA.C5</t>
  </si>
  <si>
    <t>PP.DE</t>
  </si>
  <si>
    <t>a34</t>
  </si>
  <si>
    <t>PA.B31e</t>
  </si>
  <si>
    <t>Altri incassi</t>
  </si>
  <si>
    <t>23) Utile (Perdita) dell'esercizio</t>
  </si>
  <si>
    <t>Immobilizzazioni materiali</t>
  </si>
  <si>
    <t>E.D21</t>
  </si>
  <si>
    <t xml:space="preserve">            b) imprese collegate</t>
  </si>
  <si>
    <t>Bilancio</t>
  </si>
  <si>
    <t>PP.DBb</t>
  </si>
  <si>
    <t>C) Trattamento fine rapporto di lavoro subordinato</t>
  </si>
  <si>
    <t>PA.B21c</t>
  </si>
  <si>
    <t>(Pagamenti a fornitori per acquisti)</t>
  </si>
  <si>
    <t xml:space="preserve">            - oltre 12 mesi</t>
  </si>
  <si>
    <t>Flusso finanziario dell’attività di investimento (B)</t>
  </si>
  <si>
    <t xml:space="preserve">    Imposte correnti</t>
  </si>
  <si>
    <t xml:space="preserve">            - entro esercizio successivo</t>
  </si>
  <si>
    <t xml:space="preserve">    15) Proventi da partecipazioni</t>
  </si>
  <si>
    <t>Disinvestimenti</t>
  </si>
  <si>
    <t>PP.DFb</t>
  </si>
  <si>
    <t xml:space="preserve">        Riserva azioni o quote della società controllante</t>
  </si>
  <si>
    <t xml:space="preserve">        1) Partecipazioni in imprese controllate</t>
  </si>
  <si>
    <t>Totale altre rettifiche</t>
  </si>
  <si>
    <t>E.D2</t>
  </si>
  <si>
    <t xml:space="preserve">    17) Interessi e altri oneri finanziari:</t>
  </si>
  <si>
    <t>1) Utile (perdita) dell'esercizio prima d'imposte sul reddito, interessi, dividendi e plus/minusvalenze da cessione</t>
  </si>
  <si>
    <t>Incassi da clienti</t>
  </si>
  <si>
    <t xml:space="preserve">    4) Debiti verso banche</t>
  </si>
  <si>
    <t xml:space="preserve">        - altri</t>
  </si>
  <si>
    <t>E.C244</t>
  </si>
  <si>
    <t>E.B9</t>
  </si>
  <si>
    <t>a02</t>
  </si>
  <si>
    <t xml:space="preserve">            - oltre esercizio successivo</t>
  </si>
  <si>
    <t xml:space="preserve">            c) verso imprese sottoposte al controllo delle controllanti</t>
  </si>
  <si>
    <t>E.C24</t>
  </si>
  <si>
    <t>PP.D7a</t>
  </si>
  <si>
    <t>PP.A7t</t>
  </si>
  <si>
    <t>Totale disponibilità liquide a inizio esercizio</t>
  </si>
  <si>
    <t xml:space="preserve">        - Altri</t>
  </si>
  <si>
    <t>PA.C21</t>
  </si>
  <si>
    <t>E.B7</t>
  </si>
  <si>
    <t>PA.C24a</t>
  </si>
  <si>
    <t>PA.B12b</t>
  </si>
  <si>
    <t xml:space="preserve">    14) Altri debiti</t>
  </si>
  <si>
    <t>PP.D3a</t>
  </si>
  <si>
    <t>PP.A4</t>
  </si>
  <si>
    <t>b12</t>
  </si>
  <si>
    <t>B. Flussi finanziari derivanti dall’attività d’investimento</t>
  </si>
  <si>
    <t xml:space="preserve">        - da imprese collegate</t>
  </si>
  <si>
    <t>PP.A7p</t>
  </si>
  <si>
    <t xml:space="preserve">        b) da titoli iscritti nelle immobilizzazioni</t>
  </si>
  <si>
    <t>Immobilizzazioni immateriali</t>
  </si>
  <si>
    <t>Altri decrementi/(Altri Incrementi) del capitale circolante netto</t>
  </si>
  <si>
    <t>PA.C25</t>
  </si>
  <si>
    <t>E.D1T</t>
  </si>
  <si>
    <t xml:space="preserve">        - da imprese controllate</t>
  </si>
  <si>
    <t xml:space="preserve">        b) Ammortamento delle immobilizzazioni materiali</t>
  </si>
  <si>
    <t>Variazioni del capitale circolante netto</t>
  </si>
  <si>
    <t xml:space="preserve">        a) di partecipazioni</t>
  </si>
  <si>
    <t xml:space="preserve">        d) Svalutazione cred. del circol. e delle disponibilità liquide</t>
  </si>
  <si>
    <t>PA.B23b</t>
  </si>
  <si>
    <t>PA.B23</t>
  </si>
  <si>
    <t>Descrizione</t>
  </si>
  <si>
    <t>E.B3</t>
  </si>
  <si>
    <t>Altri incassi/(pagamenti)</t>
  </si>
  <si>
    <t>PP.AB</t>
  </si>
  <si>
    <t>(Pagamenti a fornitori per servizi)</t>
  </si>
  <si>
    <t>E.B43</t>
  </si>
  <si>
    <t>d11</t>
  </si>
  <si>
    <t>PA.B31a</t>
  </si>
  <si>
    <t>PA.B32e1</t>
  </si>
  <si>
    <t xml:space="preserve">    d) Proventi (oneri) da adesione al regime di consolidato fiscale / trasparenza fiscale</t>
  </si>
  <si>
    <t xml:space="preserve">    11) Debiti verso controllanti</t>
  </si>
  <si>
    <t>PA.B2</t>
  </si>
  <si>
    <t>PA.A</t>
  </si>
  <si>
    <t>C) Attivo circolante</t>
  </si>
  <si>
    <t>a23</t>
  </si>
  <si>
    <t>Cessione/(Acquisto) di azioni proprie</t>
  </si>
  <si>
    <t>(Altri pagamenti)</t>
  </si>
  <si>
    <t>Rettifiche per elementi non monetari che non hanno avuto contropartita nel capitale circolante netto</t>
  </si>
  <si>
    <t xml:space="preserve">        5) Acconti</t>
  </si>
  <si>
    <t>PA.B14c</t>
  </si>
  <si>
    <t>(Rimborso di capitale)</t>
  </si>
  <si>
    <t>(Plusvalenze)/Minusvalenze derivanti dalla cessione di attività</t>
  </si>
  <si>
    <t xml:space="preserve">    7) Debiti verso fornitori</t>
  </si>
  <si>
    <t>PA.B32a1</t>
  </si>
  <si>
    <t>(valori espressi in Euro)</t>
  </si>
  <si>
    <t>PP.A7x</t>
  </si>
  <si>
    <t>PP</t>
  </si>
  <si>
    <t xml:space="preserve">        a) da crediti iscritti nelle immobilizzazioni</t>
  </si>
  <si>
    <t>PA.C23</t>
  </si>
  <si>
    <t xml:space="preserve">            - altri</t>
  </si>
  <si>
    <t>E.B5</t>
  </si>
  <si>
    <t>Attività Finanziarie non immobilizzate</t>
  </si>
  <si>
    <t xml:space="preserve">        4) Prodotti finiti e merci</t>
  </si>
  <si>
    <t xml:space="preserve">            c) verso imprese controllanti</t>
  </si>
  <si>
    <t xml:space="preserve">            c) imprese controllanti</t>
  </si>
  <si>
    <t>PA.B25</t>
  </si>
  <si>
    <t xml:space="preserve">        4) Altre partecipazioni</t>
  </si>
  <si>
    <t xml:space="preserve">            - entro 12 mesi</t>
  </si>
  <si>
    <t xml:space="preserve">            (Fondo ammortamenti)</t>
  </si>
  <si>
    <t>E.C246</t>
  </si>
  <si>
    <t>E=A512</t>
  </si>
  <si>
    <t>PP.A2</t>
  </si>
  <si>
    <t xml:space="preserve">            - Altri</t>
  </si>
  <si>
    <t>E.F5</t>
  </si>
  <si>
    <t xml:space="preserve">        c) Trattamento Fine Rapporto</t>
  </si>
  <si>
    <t>c12</t>
  </si>
  <si>
    <t xml:space="preserve">        1) Costi di impianto e di ampliamento</t>
  </si>
  <si>
    <t>STATO PATRIMONIALE ATTIVO</t>
  </si>
  <si>
    <t xml:space="preserve">        Riserva per utili su cambi</t>
  </si>
  <si>
    <t>PP.A7v</t>
  </si>
  <si>
    <t>PA.B32c2</t>
  </si>
  <si>
    <t>(Utilizzo dei fondi)</t>
  </si>
  <si>
    <t>2022</t>
  </si>
  <si>
    <t xml:space="preserve">    19) Svalutazioni</t>
  </si>
  <si>
    <t>a25</t>
  </si>
  <si>
    <t xml:space="preserve">        4) verso controllanti</t>
  </si>
  <si>
    <t>b31</t>
  </si>
  <si>
    <t>A) Crediti verso soci per versamenti ancora dovuti</t>
  </si>
  <si>
    <t>Accensione finanziamenti</t>
  </si>
  <si>
    <t>PP.AD</t>
  </si>
  <si>
    <t>E.B45</t>
  </si>
  <si>
    <t>Depositi bancari e postali</t>
  </si>
  <si>
    <t>Incremento/(Decremento) dei ratei e risconti passivi</t>
  </si>
  <si>
    <t>E.D23</t>
  </si>
  <si>
    <t xml:space="preserve">        b) Oneri sociali</t>
  </si>
  <si>
    <t>E.A51</t>
  </si>
  <si>
    <t xml:space="preserve">            - altri proventi finanziari</t>
  </si>
  <si>
    <t>PA.B21a</t>
  </si>
  <si>
    <t xml:space="preserve">        1) Depositi bancari e postali</t>
  </si>
  <si>
    <t xml:space="preserve">        3) Diritti di brevetto industriale e di utilizzo di opere dell'ingegno</t>
  </si>
  <si>
    <t>CONTO ECONOMICO</t>
  </si>
  <si>
    <t>PA.C</t>
  </si>
  <si>
    <t>a21</t>
  </si>
  <si>
    <t>PA.C42</t>
  </si>
  <si>
    <t>PA.C22b</t>
  </si>
  <si>
    <t>PA.B14a</t>
  </si>
  <si>
    <t>PP.D5b</t>
  </si>
  <si>
    <t xml:space="preserve">        3) Attrezzature industriali e commerciali</t>
  </si>
  <si>
    <t xml:space="preserve">        Differenza da consolidamento</t>
  </si>
  <si>
    <t>E.B41</t>
  </si>
  <si>
    <t>PA.B31c</t>
  </si>
  <si>
    <t>PA.C26b</t>
  </si>
  <si>
    <t xml:space="preserve">        d) proventi finanziari diversi dai precedenti:</t>
  </si>
  <si>
    <t xml:space="preserve">    5) Altri ricavi e proventi:</t>
  </si>
  <si>
    <t>PP.D1b</t>
  </si>
  <si>
    <t xml:space="preserve">    2) Fondo per imposte, anche differite</t>
  </si>
  <si>
    <t xml:space="preserve">        Riserva da conguaglio utili in corso</t>
  </si>
  <si>
    <t xml:space="preserve">        3 bis) Partecipazioni in imprese sottoposte al controllo delle controllanti</t>
  </si>
  <si>
    <t xml:space="preserve">        Varie altre riserve</t>
  </si>
  <si>
    <t xml:space="preserve">    V. Riserve statutarie</t>
  </si>
  <si>
    <t xml:space="preserve">        1) Terreni e fabbricati</t>
  </si>
  <si>
    <t xml:space="preserve">        e) Altri costi</t>
  </si>
  <si>
    <t>(Dividendi)</t>
  </si>
  <si>
    <t>PA.B21</t>
  </si>
  <si>
    <t>E.B1</t>
  </si>
  <si>
    <t>PP.A8</t>
  </si>
  <si>
    <t>E) Ratei e risconti</t>
  </si>
  <si>
    <t>Flusso finanziario dell'attività di finanziamento (C)</t>
  </si>
  <si>
    <t>E.C242</t>
  </si>
  <si>
    <t xml:space="preserve">    10) Debiti verso imprese collegate</t>
  </si>
  <si>
    <t>a04</t>
  </si>
  <si>
    <t>PP.A6</t>
  </si>
  <si>
    <t>E.C22</t>
  </si>
  <si>
    <t>PP.DDa</t>
  </si>
  <si>
    <t xml:space="preserve">    VIII. Utili (perdite) portati a nuovo</t>
  </si>
  <si>
    <t>PP.A7r</t>
  </si>
  <si>
    <t xml:space="preserve">            b) verso imprese collegate</t>
  </si>
  <si>
    <t>E.F1</t>
  </si>
  <si>
    <t>PP.D9b</t>
  </si>
  <si>
    <t xml:space="preserve">    9) Debiti verso imprese controllate</t>
  </si>
  <si>
    <t>E.C</t>
  </si>
  <si>
    <t xml:space="preserve">    16) Altri proventi finanziari</t>
  </si>
  <si>
    <t>PA.C14</t>
  </si>
  <si>
    <t>E.A2</t>
  </si>
  <si>
    <t>PP.E</t>
  </si>
  <si>
    <t>PP.DCb</t>
  </si>
  <si>
    <t xml:space="preserve">    Patrimonio di Terzi</t>
  </si>
  <si>
    <t>PA.B12</t>
  </si>
  <si>
    <t>Decremento/(Incremento) delle rimanenze</t>
  </si>
  <si>
    <t xml:space="preserve">        - oltre l'esercizio successivo</t>
  </si>
  <si>
    <t>E=B</t>
  </si>
  <si>
    <t>PP.B5</t>
  </si>
  <si>
    <t>PP.DF</t>
  </si>
  <si>
    <t>E.C11</t>
  </si>
  <si>
    <t>PA.B24c</t>
  </si>
  <si>
    <t>a12</t>
  </si>
  <si>
    <t xml:space="preserve">        - oltre 12 mesi</t>
  </si>
  <si>
    <t>PP.D6a</t>
  </si>
  <si>
    <t>PA.C21a</t>
  </si>
  <si>
    <t>PA.B17b</t>
  </si>
  <si>
    <t>Capitale sociale Euro 46.000 i.v.</t>
  </si>
  <si>
    <t>PA.C31</t>
  </si>
  <si>
    <t>(Investimenti)</t>
  </si>
  <si>
    <t>E.D14</t>
  </si>
  <si>
    <t>(Pagamenti al personale)</t>
  </si>
  <si>
    <t xml:space="preserve">        b) di immobilizzazioni finanziarie</t>
  </si>
  <si>
    <t xml:space="preserve">        di attività finanziarie per la gestione accentrata della tesoreria</t>
  </si>
  <si>
    <t>PP.D2a</t>
  </si>
  <si>
    <t xml:space="preserve">        2) Assegni</t>
  </si>
  <si>
    <t xml:space="preserve">    III. Riserva di rivalutazione</t>
  </si>
  <si>
    <t>PA.C25a</t>
  </si>
  <si>
    <t>PA.B13b</t>
  </si>
  <si>
    <t>b02</t>
  </si>
  <si>
    <t>B) Flussi finanziari derivanti dall'attività d'investimento</t>
  </si>
  <si>
    <t>STATO PATRIMONIALE PASSIVO</t>
  </si>
  <si>
    <t xml:space="preserve">        5) verso altri</t>
  </si>
  <si>
    <t xml:space="preserve">    II. Crediti</t>
  </si>
  <si>
    <t xml:space="preserve">    17-bis) Utili e perdite su cambi</t>
  </si>
  <si>
    <t>A) Valore della produzione</t>
  </si>
  <si>
    <t xml:space="preserve">    8) Spese per godimento di beni di terzi</t>
  </si>
  <si>
    <t xml:space="preserve">        Versamenti in conto aumento di capitale</t>
  </si>
  <si>
    <t xml:space="preserve">        2) Crediti</t>
  </si>
  <si>
    <t>PP.D4</t>
  </si>
  <si>
    <t xml:space="preserve">        - Versamenti in conto capitale</t>
  </si>
  <si>
    <t>PA.B32d</t>
  </si>
  <si>
    <t>D) Debiti</t>
  </si>
  <si>
    <t>E.C3</t>
  </si>
  <si>
    <t>PA.B33</t>
  </si>
  <si>
    <t>PA.B22b</t>
  </si>
  <si>
    <t>Altre rettifiche in aumento/(in diminuzione) per elementi non monetari</t>
  </si>
  <si>
    <t>E.B53</t>
  </si>
  <si>
    <t xml:space="preserve">        Riserva non distribuibile da rivalutazione delle partecipazioni</t>
  </si>
  <si>
    <t>E.G</t>
  </si>
  <si>
    <t>E=H</t>
  </si>
  <si>
    <t>Utile (perdita) dell'esercizio di pertinenza per il gruppo</t>
  </si>
  <si>
    <t>PP.A7b</t>
  </si>
  <si>
    <t>PA.B32d1</t>
  </si>
  <si>
    <t xml:space="preserve">    III. Finanziarie</t>
  </si>
  <si>
    <t>PA.B16</t>
  </si>
  <si>
    <t>PP.A</t>
  </si>
  <si>
    <t>PA.B11c</t>
  </si>
  <si>
    <t>PP.DB</t>
  </si>
  <si>
    <t>PP.B1</t>
  </si>
  <si>
    <t>a33</t>
  </si>
  <si>
    <t>Flusso finanziario dell'attività di investimento (B)</t>
  </si>
  <si>
    <t>E=F</t>
  </si>
  <si>
    <t xml:space="preserve">            - da imprese collegate</t>
  </si>
  <si>
    <t>PP.A7l</t>
  </si>
  <si>
    <t xml:space="preserve">        Riserva straordinaria o facoltativa</t>
  </si>
  <si>
    <t>PA.C2</t>
  </si>
  <si>
    <t>PA.B18</t>
  </si>
  <si>
    <t>E.C15</t>
  </si>
  <si>
    <t xml:space="preserve">        2) verso imprese controllate</t>
  </si>
  <si>
    <t>PA.B15c</t>
  </si>
  <si>
    <t>Disponibilità liquide a fine esercizio</t>
  </si>
  <si>
    <t>E.C216</t>
  </si>
  <si>
    <t xml:space="preserve">    9) Costi del personale</t>
  </si>
  <si>
    <t>PP.D2</t>
  </si>
  <si>
    <t>PA.C33</t>
  </si>
  <si>
    <t>PA.B32b</t>
  </si>
  <si>
    <t xml:space="preserve">            - da imprese controllate</t>
  </si>
  <si>
    <t>PA.B35</t>
  </si>
  <si>
    <t xml:space="preserve">        - da imprese controllanti</t>
  </si>
  <si>
    <t xml:space="preserve">        - Imprese Collegate</t>
  </si>
  <si>
    <t xml:space="preserve">        3) Altri titoli</t>
  </si>
  <si>
    <t>PP.AA1</t>
  </si>
  <si>
    <t xml:space="preserve">    Perdita ripianata nell'esercizio</t>
  </si>
  <si>
    <t xml:space="preserve">        2) Partecipazioni in imprese collegate</t>
  </si>
  <si>
    <t>PA.A1</t>
  </si>
  <si>
    <t>Mezzi di terzi</t>
  </si>
  <si>
    <t>E.C36</t>
  </si>
  <si>
    <t>PA.B32b2</t>
  </si>
  <si>
    <t>c02</t>
  </si>
  <si>
    <t>b21</t>
  </si>
  <si>
    <t>PP.A7j</t>
  </si>
  <si>
    <t>PA.C4</t>
  </si>
  <si>
    <t xml:space="preserve">        d) Trattamento di quiescenza e simili</t>
  </si>
  <si>
    <t>PP.DD</t>
  </si>
  <si>
    <t xml:space="preserve">    IV. Disponibilità liquide</t>
  </si>
  <si>
    <t xml:space="preserve">        Versamenti in conto futuro aumento di capitale</t>
  </si>
  <si>
    <t>La raccomandazione Oic 10 prende come riferimento nella compilazione del Rendiconto Finanziario i Bilanci redatti secondo la Direttiva 2013/34/UE.
Per alcune poste, per una rappresentazione corretta dei flussi, non sono però sufficienti tali bilanci ma sono necessarie delle informazioni aggiuntive che è possibile reperire in Nota Integrativa. Ad esempio per quel che riguarda investimenti e disinvestimenti, queste voci se prese dal Bilancio sono solitamente delle compensazioni tra investimenti e disinvestimenti e pertanto nel Rendiconto Finanziario viene visualizzato il risultato di tale compensazione. Lo stesso vale per i Finanziamenti a m/l termine il cui importo potrebbe essere la compensazione tra nuovo mutuo e rimborso mutui precedenti.</t>
  </si>
  <si>
    <t>E.C13</t>
  </si>
  <si>
    <t xml:space="preserve">    3) Variazione dei lavori in corso su ordinazione</t>
  </si>
  <si>
    <t>PA.B24a</t>
  </si>
  <si>
    <t>E.A</t>
  </si>
  <si>
    <t xml:space="preserve">        - entro 12 mesi</t>
  </si>
  <si>
    <t>Decremento/(Incremento) dei crediti verso clienti</t>
  </si>
  <si>
    <t xml:space="preserve">    3) Strumenti finanziari derivati passivi</t>
  </si>
  <si>
    <t xml:space="preserve">    VII. Altre riserve, distintamente indicate:</t>
  </si>
  <si>
    <t>Flusso finanziario dell'attività operativa (A)</t>
  </si>
  <si>
    <t>PP.B3</t>
  </si>
  <si>
    <t>a31</t>
  </si>
  <si>
    <t xml:space="preserve">            a) imprese controllate</t>
  </si>
  <si>
    <t xml:space="preserve">    VII. Riserva per operazioni di copertura dei flussi finanziari attesi</t>
  </si>
  <si>
    <t xml:space="preserve">        attività finanziarie per la gestione accentrata della tesoreria</t>
  </si>
  <si>
    <t xml:space="preserve">    4) Incrementi di immobilizzazioni per lavori interni</t>
  </si>
  <si>
    <t>PP.D4b</t>
  </si>
  <si>
    <t>PA.C23b</t>
  </si>
  <si>
    <t>PA.B15a</t>
  </si>
  <si>
    <t>Interessi passivi/(attivi)</t>
  </si>
  <si>
    <t>E.B51</t>
  </si>
  <si>
    <t>PA.C12</t>
  </si>
  <si>
    <t xml:space="preserve">        Riserva avanzo di fusione</t>
  </si>
  <si>
    <t xml:space="preserve">        a) Ammortamento delle immobilizzazioni immateriali</t>
  </si>
  <si>
    <t>PA.B14</t>
  </si>
  <si>
    <t>Differenza tra Valore e Costo della Produzione</t>
  </si>
  <si>
    <t>E.A4</t>
  </si>
  <si>
    <t>PP.C</t>
  </si>
  <si>
    <t>PA.B11a</t>
  </si>
  <si>
    <t>E.D12</t>
  </si>
  <si>
    <t>PA.C37</t>
  </si>
  <si>
    <t>E.C212</t>
  </si>
  <si>
    <t xml:space="preserve">    1) Ricavi delle vendite e delle prestazioni</t>
  </si>
  <si>
    <t>PP.D6</t>
  </si>
  <si>
    <t xml:space="preserve">    3) Debiti verso soci per finanziamenti</t>
  </si>
  <si>
    <t>Ammortamenti delle immobilizzazioni</t>
  </si>
  <si>
    <t>E.C1</t>
  </si>
  <si>
    <t xml:space="preserve">    11) Variazioni rimanenze materie prime, sussid., di consumo e merci</t>
  </si>
  <si>
    <t xml:space="preserve">    10) Ammortamenti e svalutazioni</t>
  </si>
  <si>
    <t xml:space="preserve">        5) Immobilizzazioni in corso e acconti</t>
  </si>
  <si>
    <t xml:space="preserve">    IX. Utile (perdita) dell'esercizio</t>
  </si>
  <si>
    <t>PP.DAa</t>
  </si>
  <si>
    <t xml:space="preserve">    I. Capitale</t>
  </si>
  <si>
    <t>PA.B31</t>
  </si>
  <si>
    <t xml:space="preserve">        5-ter) Imposte anticipate</t>
  </si>
  <si>
    <t xml:space="preserve">    X. Riserva negativa per azioni proprie in portafoglio</t>
  </si>
  <si>
    <t>PP.D8b</t>
  </si>
  <si>
    <t>PP.D8</t>
  </si>
  <si>
    <t>PP.A7j1</t>
  </si>
  <si>
    <t xml:space="preserve">    II. Riserva da sovrapprezzo delle azioni</t>
  </si>
  <si>
    <t>PA.C2Ba</t>
  </si>
  <si>
    <t>PP.DEa</t>
  </si>
  <si>
    <t>E.C32</t>
  </si>
  <si>
    <t xml:space="preserve">    12) Debiti tributari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</si>
</sst>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2" formatCode="_-* #,##0\ &quot;€&quot;_-;\-* #,##0\ &quot;€&quot;_-;_-* &quot;-&quot;\ &quot;€&quot;_-;_-@_-"/>
    <numFmt numFmtId="43" formatCode="_-* #,##0.00\ _€_-;\-* #,##0.00\ _€_-;_-* &quot;-&quot;??\ _€_-;_-@_-"/>
    <numFmt numFmtId="44" formatCode="_-* #,##0.00\ &quot;€&quot;_-;\-* #,##0.00\ &quot;€&quot;_-;_-* &quot;-&quot;??\ &quot;€&quot;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"/>
    <numFmt numFmtId="173" formatCode="0.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4" borderId="0" xfId="0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18" borderId="0" xfId="0" applyFont="1" applyFill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 wrapText="1"/>
    </xf>
    <xf numFmtId="0" fontId="22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 quotePrefix="1">
      <alignment/>
    </xf>
    <xf numFmtId="0" fontId="24" fillId="0" borderId="0" xfId="0" applyFont="1" applyFill="1" applyAlignment="1">
      <alignment/>
    </xf>
    <xf numFmtId="1" fontId="19" fillId="0" borderId="0" xfId="0" applyNumberFormat="1" applyFont="1" applyAlignment="1">
      <alignment/>
    </xf>
    <xf numFmtId="1" fontId="20" fillId="4" borderId="0" xfId="0" applyNumberFormat="1" applyFont="1" applyFill="1" applyAlignment="1">
      <alignment horizontal="right"/>
    </xf>
    <xf numFmtId="1" fontId="19" fillId="4" borderId="0" xfId="0" applyNumberFormat="1" applyFont="1" applyFill="1" applyAlignment="1">
      <alignment horizontal="right"/>
    </xf>
    <xf numFmtId="1" fontId="2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Fill="1" applyAlignment="1">
      <alignment horizontal="right"/>
    </xf>
    <xf numFmtId="1" fontId="22" fillId="0" borderId="0" xfId="0" applyNumberFormat="1" applyFont="1" applyFill="1" applyAlignment="1">
      <alignment horizontal="right"/>
    </xf>
    <xf numFmtId="1" fontId="23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" fontId="24" fillId="0" borderId="0" xfId="0" applyNumberFormat="1" applyFont="1" applyAlignment="1">
      <alignment/>
    </xf>
    <xf numFmtId="1" fontId="24" fillId="18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8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tanzaXBRL_win7\istanzaXBR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s"/>
      <sheetName val="Indice"/>
      <sheetName val="Impostazioni"/>
      <sheetName val="Estensione"/>
      <sheetName val="Anagrafica"/>
      <sheetName val="Info"/>
      <sheetName val="Info_istanza"/>
      <sheetName val="DatiNormalizzati"/>
      <sheetName val="DatiGestionale"/>
      <sheetName val="ValoriRimappati"/>
      <sheetName val="SP"/>
      <sheetName val="SP_istanza"/>
      <sheetName val="SPAbb"/>
      <sheetName val="SPAbb_istanza"/>
      <sheetName val="SPAbbSemp"/>
      <sheetName val="SPAbbSemp_istanza"/>
      <sheetName val="SPCons"/>
      <sheetName val="SPCons_istanza"/>
      <sheetName val="CO"/>
      <sheetName val="CO_istanza"/>
      <sheetName val="CE"/>
      <sheetName val="CE_istanza"/>
      <sheetName val="CEAbb"/>
      <sheetName val="CEAbb_istanza"/>
      <sheetName val="CECons"/>
      <sheetName val="CECons_istanza"/>
      <sheetName val="BAK"/>
      <sheetName val="BAK_istanza"/>
      <sheetName val="Ext_SPAbb"/>
      <sheetName val="Configurazione"/>
      <sheetName val="Import"/>
      <sheetName val="InstanceTemplate"/>
      <sheetName val="Stylesheet"/>
    </sheetNames>
    <sheetDataSet>
      <sheetData sheetId="2">
        <row r="20">
          <cell r="A20" t="str">
            <v>Ce</v>
          </cell>
          <cell r="B20" t="str">
            <v>Conto economico a valore e costo della produzione (schema civilistico)</v>
          </cell>
          <cell r="C20" t="str">
            <v>CEValProduzioneCodCivile</v>
          </cell>
          <cell r="D20" t="str">
            <v>Income statement (value and cost of production)</v>
          </cell>
          <cell r="E20" t="b">
            <v>1</v>
          </cell>
          <cell r="F20" t="b">
            <v>1</v>
          </cell>
          <cell r="G20" t="b">
            <v>0</v>
          </cell>
          <cell r="H20" t="b">
            <v>0</v>
          </cell>
          <cell r="I20" t="str">
            <v>ese</v>
          </cell>
          <cell r="J20" t="str">
            <v>itcc-ci-ese-2011-01-04</v>
          </cell>
        </row>
        <row r="21">
          <cell r="A21" t="str">
            <v>Co</v>
          </cell>
          <cell r="B21" t="str">
            <v>Conti d'ordine</v>
          </cell>
          <cell r="C21" t="str">
            <v>ContiOrdine</v>
          </cell>
          <cell r="D21" t="str">
            <v>Memo Accounts</v>
          </cell>
          <cell r="E21" t="b">
            <v>1</v>
          </cell>
          <cell r="F21" t="b">
            <v>1</v>
          </cell>
          <cell r="G21" t="b">
            <v>0</v>
          </cell>
          <cell r="H21" t="b">
            <v>0</v>
          </cell>
          <cell r="I21" t="str">
            <v>ese</v>
          </cell>
          <cell r="J21" t="str">
            <v>itcc-ci-ese-2011-01-04</v>
          </cell>
        </row>
        <row r="22">
          <cell r="E22" t="b">
            <v>1</v>
          </cell>
          <cell r="F22" t="b">
            <v>1</v>
          </cell>
          <cell r="G22" t="b">
            <v>0</v>
          </cell>
          <cell r="H22" t="b">
            <v>0</v>
          </cell>
          <cell r="I22" t="str">
            <v>cons</v>
          </cell>
          <cell r="J22" t="str">
            <v>itcc-ci-cons-2011-01-04</v>
          </cell>
        </row>
        <row r="23">
          <cell r="E23" t="b">
            <v>1</v>
          </cell>
          <cell r="F23" t="b">
            <v>1</v>
          </cell>
          <cell r="G23" t="b">
            <v>0</v>
          </cell>
          <cell r="H23" t="b">
            <v>0</v>
          </cell>
          <cell r="I23" t="str">
            <v>abb</v>
          </cell>
          <cell r="J23" t="str">
            <v>itcc-ci-abb-2011-01-04</v>
          </cell>
        </row>
        <row r="24">
          <cell r="E24" t="b">
            <v>1</v>
          </cell>
          <cell r="F24" t="b">
            <v>1</v>
          </cell>
          <cell r="G24" t="b">
            <v>0</v>
          </cell>
          <cell r="H24" t="b">
            <v>0</v>
          </cell>
          <cell r="I24" t="str">
            <v>abbsemp</v>
          </cell>
          <cell r="J24" t="str">
            <v>itcc-ci-abbsemp-2011-01-04</v>
          </cell>
        </row>
        <row r="25">
          <cell r="A25" t="str">
            <v>Info</v>
          </cell>
          <cell r="B25" t="str">
            <v>Informazioni generali sull'azienda</v>
          </cell>
          <cell r="C25" t="str">
            <v>InfoGenerali</v>
          </cell>
          <cell r="D25" t="str">
            <v>General information about the firm</v>
          </cell>
          <cell r="E25" t="b">
            <v>1</v>
          </cell>
          <cell r="F25" t="b">
            <v>0</v>
          </cell>
          <cell r="G25" t="b">
            <v>0</v>
          </cell>
          <cell r="H25" t="b">
            <v>0</v>
          </cell>
          <cell r="I25" t="str">
            <v>ese</v>
          </cell>
          <cell r="J25" t="str">
            <v>itcc-ci-ese-2011-01-04</v>
          </cell>
        </row>
        <row r="26">
          <cell r="E26" t="b">
            <v>1</v>
          </cell>
          <cell r="F26" t="b">
            <v>0</v>
          </cell>
          <cell r="G26" t="b">
            <v>0</v>
          </cell>
          <cell r="H26" t="b">
            <v>0</v>
          </cell>
          <cell r="I26" t="str">
            <v>cons</v>
          </cell>
          <cell r="J26" t="str">
            <v>itcc-ci-cons-2011-01-04</v>
          </cell>
        </row>
        <row r="27">
          <cell r="E27" t="b">
            <v>1</v>
          </cell>
          <cell r="F27" t="b">
            <v>0</v>
          </cell>
          <cell r="G27" t="b">
            <v>0</v>
          </cell>
          <cell r="H27" t="b">
            <v>0</v>
          </cell>
          <cell r="I27" t="str">
            <v>abb</v>
          </cell>
          <cell r="J27" t="str">
            <v>itcc-ci-abb-2011-01-04</v>
          </cell>
        </row>
        <row r="28">
          <cell r="E28" t="b">
            <v>1</v>
          </cell>
          <cell r="F28" t="b">
            <v>0</v>
          </cell>
          <cell r="G28" t="b">
            <v>0</v>
          </cell>
          <cell r="H28" t="b">
            <v>0</v>
          </cell>
          <cell r="I28" t="str">
            <v>abbsemp</v>
          </cell>
          <cell r="J28" t="str">
            <v>itcc-ci-abbsemp-2011-01-04</v>
          </cell>
        </row>
        <row r="29">
          <cell r="A29" t="str">
            <v>Sp</v>
          </cell>
          <cell r="B29" t="str">
            <v>Stato patrimoniale (schema civilistico)</v>
          </cell>
          <cell r="C29" t="str">
            <v>SpCodCivile</v>
          </cell>
          <cell r="D29" t="str">
            <v>Balance sheet (mandatory scheme)</v>
          </cell>
          <cell r="E29" t="b">
            <v>1</v>
          </cell>
          <cell r="F29" t="b">
            <v>1</v>
          </cell>
          <cell r="G29" t="b">
            <v>0</v>
          </cell>
          <cell r="H29" t="b">
            <v>0</v>
          </cell>
          <cell r="I29" t="str">
            <v>ese</v>
          </cell>
          <cell r="J29" t="str">
            <v>itcc-ci-ese-2011-01-04</v>
          </cell>
        </row>
        <row r="30">
          <cell r="A30" t="str">
            <v>CeAbb</v>
          </cell>
          <cell r="B30" t="str">
            <v>Conto Economico in forma abbreviata</v>
          </cell>
          <cell r="C30" t="str">
            <v>CEAbbreviata</v>
          </cell>
          <cell r="D30" t="str">
            <v>Income statement (short form)</v>
          </cell>
          <cell r="E30" t="b">
            <v>1</v>
          </cell>
          <cell r="F30" t="b">
            <v>1</v>
          </cell>
          <cell r="G30" t="b">
            <v>0</v>
          </cell>
          <cell r="H30" t="b">
            <v>0</v>
          </cell>
          <cell r="I30" t="str">
            <v>abb</v>
          </cell>
          <cell r="J30" t="str">
            <v>itcc-ci-abb-2011-01-04</v>
          </cell>
        </row>
        <row r="31">
          <cell r="E31" t="b">
            <v>1</v>
          </cell>
          <cell r="F31" t="b">
            <v>1</v>
          </cell>
          <cell r="G31" t="b">
            <v>0</v>
          </cell>
          <cell r="H31" t="b">
            <v>0</v>
          </cell>
          <cell r="I31" t="str">
            <v>abbsemp</v>
          </cell>
          <cell r="J31" t="str">
            <v>itcc-ci-abbsemp-2011-01-04</v>
          </cell>
        </row>
        <row r="32">
          <cell r="A32" t="str">
            <v>SpAbb</v>
          </cell>
          <cell r="B32" t="str">
            <v>Stato patrimoniale in forma abbreviata</v>
          </cell>
          <cell r="C32" t="str">
            <v>SPAbbreviata</v>
          </cell>
          <cell r="D32" t="str">
            <v>Balance sheet (short form)</v>
          </cell>
          <cell r="E32" t="b">
            <v>1</v>
          </cell>
          <cell r="F32" t="b">
            <v>1</v>
          </cell>
          <cell r="G32" t="b">
            <v>0</v>
          </cell>
          <cell r="H32" t="b">
            <v>0</v>
          </cell>
          <cell r="I32" t="str">
            <v>abb</v>
          </cell>
          <cell r="J32" t="str">
            <v>itcc-ci-abb-2011-01-04</v>
          </cell>
        </row>
        <row r="33">
          <cell r="A33" t="str">
            <v>SpAbbSemp</v>
          </cell>
          <cell r="B33" t="str">
            <v>Stato patrimoniale in forma abbr. Semplificata</v>
          </cell>
          <cell r="C33" t="str">
            <v>SPAbbreviataSemplificata</v>
          </cell>
          <cell r="D33" t="str">
            <v>Balance sheet (simplified form)</v>
          </cell>
          <cell r="E33" t="b">
            <v>1</v>
          </cell>
          <cell r="F33" t="b">
            <v>1</v>
          </cell>
          <cell r="G33" t="b">
            <v>0</v>
          </cell>
          <cell r="H33" t="b">
            <v>0</v>
          </cell>
          <cell r="I33" t="str">
            <v>abbsemp</v>
          </cell>
          <cell r="J33" t="str">
            <v>itcc-ci-abbsemp-2011-01-04</v>
          </cell>
        </row>
        <row r="34">
          <cell r="A34" t="str">
            <v>CECons</v>
          </cell>
          <cell r="B34" t="str">
            <v>Conto economico consolidato</v>
          </cell>
          <cell r="C34" t="str">
            <v>CEConsolidato</v>
          </cell>
          <cell r="D34" t="str">
            <v>Income statement (consolidated form)</v>
          </cell>
          <cell r="E34" t="b">
            <v>1</v>
          </cell>
          <cell r="F34" t="b">
            <v>1</v>
          </cell>
          <cell r="G34" t="b">
            <v>0</v>
          </cell>
          <cell r="H34" t="b">
            <v>0</v>
          </cell>
          <cell r="I34" t="str">
            <v>cons</v>
          </cell>
          <cell r="J34" t="str">
            <v>itcc-ci-cons-2011-01-04</v>
          </cell>
        </row>
        <row r="35">
          <cell r="A35" t="str">
            <v>CECons_1</v>
          </cell>
          <cell r="B35" t="str">
            <v>Conto economico consolidato, altre relazioni</v>
          </cell>
          <cell r="C35" t="str">
            <v>CEConsolidatoAltro</v>
          </cell>
          <cell r="D35" t="str">
            <v>Income statement, other (consolidated form)</v>
          </cell>
          <cell r="E35" t="b">
            <v>0</v>
          </cell>
          <cell r="F35" t="b">
            <v>1</v>
          </cell>
          <cell r="G35" t="b">
            <v>0</v>
          </cell>
          <cell r="H35" t="b">
            <v>0</v>
          </cell>
          <cell r="I35" t="str">
            <v>cons</v>
          </cell>
          <cell r="J35" t="str">
            <v>itcc-ci-cons-2011-01-04</v>
          </cell>
        </row>
        <row r="36">
          <cell r="A36" t="str">
            <v>SPCons</v>
          </cell>
          <cell r="B36" t="str">
            <v>Stato patrimoniale consolidato</v>
          </cell>
          <cell r="C36" t="str">
            <v>SPConsolidato</v>
          </cell>
          <cell r="D36" t="str">
            <v>Balance sheet (consolidated form)</v>
          </cell>
          <cell r="E36" t="b">
            <v>1</v>
          </cell>
          <cell r="F36" t="b">
            <v>1</v>
          </cell>
          <cell r="G36" t="b">
            <v>0</v>
          </cell>
          <cell r="H36" t="b">
            <v>0</v>
          </cell>
          <cell r="I36" t="str">
            <v>cons</v>
          </cell>
          <cell r="J36" t="str">
            <v>itcc-ci-cons-2011-01-04</v>
          </cell>
        </row>
      </sheetData>
      <sheetData sheetId="29">
        <row r="1">
          <cell r="K1" t="str">
            <v>31-12-2011</v>
          </cell>
          <cell r="M1" t="str">
            <v>31-12-2010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workbookViewId="0" topLeftCell="A1">
      <pane ySplit="6" topLeftCell="BM136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50.00390625" style="15" customWidth="1"/>
    <col min="2" max="2" width="9.00390625" style="15" customWidth="1"/>
    <col min="3" max="5" width="15.00390625" style="33" customWidth="1"/>
    <col min="6" max="8" width="15.00390625" style="15" customWidth="1"/>
    <col min="9" max="256" width="9.140625" style="15" customWidth="1"/>
  </cols>
  <sheetData>
    <row r="1" ht="12">
      <c r="A1" s="40" t="s">
        <v>170</v>
      </c>
    </row>
    <row r="2" ht="15">
      <c r="A2" s="15" t="s">
        <v>109</v>
      </c>
    </row>
    <row r="3" ht="15">
      <c r="A3" s="15" t="s">
        <v>491</v>
      </c>
    </row>
    <row r="4" ht="12">
      <c r="A4" s="40" t="s">
        <v>307</v>
      </c>
    </row>
    <row r="5" ht="12">
      <c r="A5" s="15" t="s">
        <v>248</v>
      </c>
    </row>
    <row r="6" spans="1:7" ht="12">
      <c r="A6" s="16" t="s">
        <v>361</v>
      </c>
      <c r="B6" s="16" t="s">
        <v>181</v>
      </c>
      <c r="C6" s="34" t="s">
        <v>145</v>
      </c>
      <c r="D6" s="34" t="s">
        <v>413</v>
      </c>
      <c r="E6" s="34" t="s">
        <v>44</v>
      </c>
      <c r="F6" s="15" t="s">
        <v>20</v>
      </c>
      <c r="G6" s="15" t="s">
        <v>20</v>
      </c>
    </row>
    <row r="7" spans="1:5" ht="12">
      <c r="A7" s="22" t="s">
        <v>408</v>
      </c>
      <c r="B7" s="22" t="s">
        <v>196</v>
      </c>
      <c r="C7" s="35">
        <v>473278</v>
      </c>
      <c r="D7" s="35">
        <v>411252</v>
      </c>
      <c r="E7" s="35">
        <v>390675</v>
      </c>
    </row>
    <row r="8" spans="1:5" ht="12">
      <c r="A8" s="22" t="s">
        <v>418</v>
      </c>
      <c r="B8" s="22" t="s">
        <v>373</v>
      </c>
      <c r="C8" s="35">
        <v>0</v>
      </c>
      <c r="D8" s="35">
        <v>0</v>
      </c>
      <c r="E8" s="35">
        <v>0</v>
      </c>
    </row>
    <row r="9" spans="1:5" ht="12">
      <c r="A9" s="22" t="s">
        <v>83</v>
      </c>
      <c r="B9" s="22" t="s">
        <v>559</v>
      </c>
      <c r="C9" s="35">
        <v>0</v>
      </c>
      <c r="D9" s="35">
        <v>0</v>
      </c>
      <c r="E9" s="35">
        <v>0</v>
      </c>
    </row>
    <row r="10" spans="1:5" ht="12">
      <c r="A10" s="22" t="s">
        <v>43</v>
      </c>
      <c r="B10" s="22" t="s">
        <v>227</v>
      </c>
      <c r="C10" s="35">
        <v>0</v>
      </c>
      <c r="D10" s="35">
        <v>0</v>
      </c>
      <c r="E10" s="35">
        <v>0</v>
      </c>
    </row>
    <row r="11" spans="1:5" ht="12">
      <c r="A11" s="22" t="s">
        <v>2</v>
      </c>
      <c r="B11" s="22" t="s">
        <v>93</v>
      </c>
      <c r="C11" s="35">
        <v>117383</v>
      </c>
      <c r="D11" s="35">
        <v>80311</v>
      </c>
      <c r="E11" s="35">
        <v>108121</v>
      </c>
    </row>
    <row r="12" spans="1:5" ht="12">
      <c r="A12" s="22" t="s">
        <v>222</v>
      </c>
      <c r="B12" s="22" t="s">
        <v>92</v>
      </c>
      <c r="C12" s="35">
        <v>25209</v>
      </c>
      <c r="D12" s="35">
        <v>22727</v>
      </c>
      <c r="E12" s="35">
        <v>25790</v>
      </c>
    </row>
    <row r="13" spans="1:5" ht="12">
      <c r="A13" s="22" t="s">
        <v>407</v>
      </c>
      <c r="B13" s="22" t="s">
        <v>290</v>
      </c>
      <c r="C13" s="35">
        <v>2434</v>
      </c>
      <c r="D13" s="35">
        <v>1893</v>
      </c>
      <c r="E13" s="35">
        <v>3065</v>
      </c>
    </row>
    <row r="14" spans="1:5" ht="12">
      <c r="A14" s="22" t="s">
        <v>292</v>
      </c>
      <c r="B14" s="22" t="s">
        <v>599</v>
      </c>
      <c r="C14" s="35">
        <v>2434</v>
      </c>
      <c r="D14" s="35">
        <v>1893</v>
      </c>
      <c r="E14" s="35">
        <v>3065</v>
      </c>
    </row>
    <row r="15" spans="1:5" ht="12">
      <c r="A15" s="22" t="s">
        <v>399</v>
      </c>
      <c r="B15" s="22" t="s">
        <v>187</v>
      </c>
      <c r="C15" s="35">
        <v>0</v>
      </c>
      <c r="D15" s="35">
        <v>0</v>
      </c>
      <c r="E15" s="35">
        <v>0</v>
      </c>
    </row>
    <row r="16" spans="1:5" ht="12">
      <c r="A16" s="22" t="s">
        <v>107</v>
      </c>
      <c r="B16" s="22" t="s">
        <v>531</v>
      </c>
      <c r="C16" s="35">
        <v>0</v>
      </c>
      <c r="D16" s="35">
        <v>0</v>
      </c>
      <c r="E16" s="35">
        <v>0</v>
      </c>
    </row>
    <row r="17" spans="1:5" ht="12">
      <c r="A17" s="22" t="s">
        <v>238</v>
      </c>
      <c r="B17" s="22" t="s">
        <v>478</v>
      </c>
      <c r="C17" s="35">
        <v>0</v>
      </c>
      <c r="D17" s="35">
        <v>0</v>
      </c>
      <c r="E17" s="35">
        <v>0</v>
      </c>
    </row>
    <row r="18" spans="1:5" ht="12">
      <c r="A18" s="22" t="s">
        <v>292</v>
      </c>
      <c r="B18" s="22" t="s">
        <v>129</v>
      </c>
      <c r="C18" s="35">
        <v>0</v>
      </c>
      <c r="D18" s="35">
        <v>0</v>
      </c>
      <c r="E18" s="35">
        <v>0</v>
      </c>
    </row>
    <row r="19" spans="1:5" ht="12">
      <c r="A19" s="22" t="s">
        <v>399</v>
      </c>
      <c r="B19" s="22" t="s">
        <v>341</v>
      </c>
      <c r="C19" s="35">
        <v>0</v>
      </c>
      <c r="D19" s="35">
        <v>0</v>
      </c>
      <c r="E19" s="35">
        <v>0</v>
      </c>
    </row>
    <row r="20" spans="1:5" ht="12">
      <c r="A20" s="22" t="s">
        <v>107</v>
      </c>
      <c r="B20" s="22" t="s">
        <v>59</v>
      </c>
      <c r="C20" s="35">
        <v>0</v>
      </c>
      <c r="D20" s="35">
        <v>0</v>
      </c>
      <c r="E20" s="35">
        <v>0</v>
      </c>
    </row>
    <row r="21" spans="1:5" ht="12">
      <c r="A21" s="22" t="s">
        <v>430</v>
      </c>
      <c r="B21" s="22" t="s">
        <v>206</v>
      </c>
      <c r="C21" s="35">
        <v>0</v>
      </c>
      <c r="D21" s="35">
        <v>0</v>
      </c>
      <c r="E21" s="35">
        <v>0</v>
      </c>
    </row>
    <row r="22" spans="1:5" ht="12">
      <c r="A22" s="22" t="s">
        <v>292</v>
      </c>
      <c r="B22" s="22" t="s">
        <v>281</v>
      </c>
      <c r="C22" s="35">
        <v>0</v>
      </c>
      <c r="D22" s="35">
        <v>0</v>
      </c>
      <c r="E22" s="35">
        <v>0</v>
      </c>
    </row>
    <row r="23" spans="1:5" ht="12">
      <c r="A23" s="22" t="s">
        <v>399</v>
      </c>
      <c r="B23" s="22" t="s">
        <v>502</v>
      </c>
      <c r="C23" s="35">
        <v>0</v>
      </c>
      <c r="D23" s="35">
        <v>0</v>
      </c>
      <c r="E23" s="35">
        <v>0</v>
      </c>
    </row>
    <row r="24" spans="1:5" ht="12">
      <c r="A24" s="22" t="s">
        <v>107</v>
      </c>
      <c r="B24" s="22" t="s">
        <v>215</v>
      </c>
      <c r="C24" s="35">
        <v>0</v>
      </c>
      <c r="D24" s="35">
        <v>0</v>
      </c>
      <c r="E24" s="35">
        <v>0</v>
      </c>
    </row>
    <row r="25" spans="1:5" ht="12">
      <c r="A25" s="22" t="s">
        <v>273</v>
      </c>
      <c r="B25" s="22" t="s">
        <v>595</v>
      </c>
      <c r="C25" s="35">
        <v>10417</v>
      </c>
      <c r="D25" s="35">
        <v>10417</v>
      </c>
      <c r="E25" s="35">
        <v>10846</v>
      </c>
    </row>
    <row r="26" spans="1:5" ht="12">
      <c r="A26" s="22" t="s">
        <v>292</v>
      </c>
      <c r="B26" s="22" t="s">
        <v>436</v>
      </c>
      <c r="C26" s="35">
        <v>10417</v>
      </c>
      <c r="D26" s="35">
        <v>10417</v>
      </c>
      <c r="E26" s="35">
        <v>10846</v>
      </c>
    </row>
    <row r="27" spans="1:5" ht="12">
      <c r="A27" s="22" t="s">
        <v>399</v>
      </c>
      <c r="B27" s="22" t="s">
        <v>26</v>
      </c>
      <c r="C27" s="35">
        <v>0</v>
      </c>
      <c r="D27" s="35">
        <v>0</v>
      </c>
      <c r="E27" s="35">
        <v>0</v>
      </c>
    </row>
    <row r="28" spans="1:5" ht="12">
      <c r="A28" s="22" t="s">
        <v>107</v>
      </c>
      <c r="B28" s="22" t="s">
        <v>380</v>
      </c>
      <c r="C28" s="35">
        <v>0</v>
      </c>
      <c r="D28" s="35">
        <v>0</v>
      </c>
      <c r="E28" s="35">
        <v>0</v>
      </c>
    </row>
    <row r="29" spans="1:5" ht="12">
      <c r="A29" s="22" t="s">
        <v>439</v>
      </c>
      <c r="B29" s="22" t="s">
        <v>541</v>
      </c>
      <c r="C29" s="35">
        <v>0</v>
      </c>
      <c r="D29" s="35">
        <v>0</v>
      </c>
      <c r="E29" s="35">
        <v>0</v>
      </c>
    </row>
    <row r="30" spans="1:5" ht="12">
      <c r="A30" s="22" t="s">
        <v>10</v>
      </c>
      <c r="B30" s="22" t="s">
        <v>231</v>
      </c>
      <c r="C30" s="35">
        <v>12358</v>
      </c>
      <c r="D30" s="35">
        <v>10417</v>
      </c>
      <c r="E30" s="35">
        <v>11849</v>
      </c>
    </row>
    <row r="31" spans="1:5" ht="12">
      <c r="A31" s="22" t="s">
        <v>292</v>
      </c>
      <c r="B31" s="22" t="s">
        <v>589</v>
      </c>
      <c r="C31" s="35">
        <v>12358</v>
      </c>
      <c r="D31" s="35">
        <v>10417</v>
      </c>
      <c r="E31" s="35">
        <v>11849</v>
      </c>
    </row>
    <row r="32" spans="1:5" ht="12">
      <c r="A32" s="22" t="s">
        <v>399</v>
      </c>
      <c r="B32" s="22" t="s">
        <v>177</v>
      </c>
      <c r="C32" s="35">
        <v>0</v>
      </c>
      <c r="D32" s="35">
        <v>0</v>
      </c>
      <c r="E32" s="35">
        <v>0</v>
      </c>
    </row>
    <row r="33" spans="1:5" ht="12">
      <c r="A33" s="22" t="s">
        <v>107</v>
      </c>
      <c r="B33" s="22" t="s">
        <v>544</v>
      </c>
      <c r="C33" s="35">
        <v>0</v>
      </c>
      <c r="D33" s="35">
        <v>0</v>
      </c>
      <c r="E33" s="35">
        <v>0</v>
      </c>
    </row>
    <row r="34" spans="1:5" ht="12">
      <c r="A34" s="22" t="s">
        <v>25</v>
      </c>
      <c r="B34" s="22" t="s">
        <v>529</v>
      </c>
      <c r="C34" s="35">
        <v>0</v>
      </c>
      <c r="D34" s="35">
        <v>0</v>
      </c>
      <c r="E34" s="35">
        <v>0</v>
      </c>
    </row>
    <row r="35" spans="1:5" ht="12">
      <c r="A35" s="22" t="s">
        <v>174</v>
      </c>
      <c r="B35" s="22" t="s">
        <v>185</v>
      </c>
      <c r="C35" s="35">
        <v>0</v>
      </c>
      <c r="D35" s="35">
        <v>0</v>
      </c>
      <c r="E35" s="35">
        <v>30</v>
      </c>
    </row>
    <row r="36" spans="1:5" ht="12">
      <c r="A36" s="22" t="s">
        <v>292</v>
      </c>
      <c r="B36" s="22" t="s">
        <v>270</v>
      </c>
      <c r="C36" s="35">
        <v>0</v>
      </c>
      <c r="D36" s="35">
        <v>0</v>
      </c>
      <c r="E36" s="35">
        <v>10</v>
      </c>
    </row>
    <row r="37" spans="1:5" ht="12">
      <c r="A37" s="22" t="s">
        <v>399</v>
      </c>
      <c r="B37" s="22" t="s">
        <v>490</v>
      </c>
      <c r="C37" s="35">
        <v>0</v>
      </c>
      <c r="D37" s="35">
        <v>0</v>
      </c>
      <c r="E37" s="35">
        <v>20</v>
      </c>
    </row>
    <row r="38" spans="1:5" ht="12">
      <c r="A38" s="22" t="s">
        <v>107</v>
      </c>
      <c r="B38" s="22" t="s">
        <v>225</v>
      </c>
      <c r="C38" s="35">
        <v>0</v>
      </c>
      <c r="D38" s="35">
        <v>0</v>
      </c>
      <c r="E38" s="35">
        <v>0</v>
      </c>
    </row>
    <row r="39" spans="1:5" ht="12">
      <c r="A39" s="22" t="s">
        <v>236</v>
      </c>
      <c r="B39" s="22" t="s">
        <v>372</v>
      </c>
      <c r="C39" s="35">
        <v>29314</v>
      </c>
      <c r="D39" s="35">
        <v>31031</v>
      </c>
      <c r="E39" s="35">
        <v>34005</v>
      </c>
    </row>
    <row r="40" spans="1:5" ht="12">
      <c r="A40" s="22" t="s">
        <v>451</v>
      </c>
      <c r="B40" s="22" t="s">
        <v>454</v>
      </c>
      <c r="C40" s="35">
        <v>0</v>
      </c>
      <c r="D40" s="35">
        <v>0</v>
      </c>
      <c r="E40" s="35">
        <v>0</v>
      </c>
    </row>
    <row r="41" spans="1:5" ht="12">
      <c r="A41" s="22" t="s">
        <v>292</v>
      </c>
      <c r="B41" s="22" t="s">
        <v>428</v>
      </c>
      <c r="C41" s="35">
        <v>0</v>
      </c>
      <c r="D41" s="35">
        <v>0</v>
      </c>
      <c r="E41" s="35">
        <v>0</v>
      </c>
    </row>
    <row r="42" spans="1:5" ht="12">
      <c r="A42" s="22" t="s">
        <v>399</v>
      </c>
      <c r="B42" s="22" t="s">
        <v>51</v>
      </c>
      <c r="C42" s="35">
        <v>0</v>
      </c>
      <c r="D42" s="35">
        <v>0</v>
      </c>
      <c r="E42" s="35">
        <v>0</v>
      </c>
    </row>
    <row r="43" spans="1:5" ht="12">
      <c r="A43" s="22" t="s">
        <v>107</v>
      </c>
      <c r="B43" s="22" t="s">
        <v>310</v>
      </c>
      <c r="C43" s="35">
        <v>0</v>
      </c>
      <c r="D43" s="35">
        <v>0</v>
      </c>
      <c r="E43" s="35">
        <v>0</v>
      </c>
    </row>
    <row r="44" spans="1:5" ht="12">
      <c r="A44" s="22" t="s">
        <v>297</v>
      </c>
      <c r="B44" s="22" t="s">
        <v>1</v>
      </c>
      <c r="C44" s="35">
        <v>22345</v>
      </c>
      <c r="D44" s="35">
        <v>20833</v>
      </c>
      <c r="E44" s="35">
        <v>18607</v>
      </c>
    </row>
    <row r="45" spans="1:5" ht="12">
      <c r="A45" s="22" t="s">
        <v>292</v>
      </c>
      <c r="B45" s="22" t="s">
        <v>258</v>
      </c>
      <c r="C45" s="35">
        <v>22345</v>
      </c>
      <c r="D45" s="35">
        <v>20833</v>
      </c>
      <c r="E45" s="35">
        <v>18607</v>
      </c>
    </row>
    <row r="46" spans="1:5" ht="12">
      <c r="A46" s="22" t="s">
        <v>399</v>
      </c>
      <c r="B46" s="22" t="s">
        <v>519</v>
      </c>
      <c r="C46" s="35">
        <v>0</v>
      </c>
      <c r="D46" s="35">
        <v>0</v>
      </c>
      <c r="E46" s="35">
        <v>0</v>
      </c>
    </row>
    <row r="47" spans="1:5" ht="12">
      <c r="A47" s="22" t="s">
        <v>107</v>
      </c>
      <c r="B47" s="22" t="s">
        <v>156</v>
      </c>
      <c r="C47" s="35">
        <v>0</v>
      </c>
      <c r="D47" s="35">
        <v>0</v>
      </c>
      <c r="E47" s="35">
        <v>0</v>
      </c>
    </row>
    <row r="48" spans="1:5" ht="12">
      <c r="A48" s="22" t="s">
        <v>438</v>
      </c>
      <c r="B48" s="22" t="s">
        <v>360</v>
      </c>
      <c r="C48" s="35">
        <v>3124</v>
      </c>
      <c r="D48" s="35">
        <v>2906</v>
      </c>
      <c r="E48" s="35">
        <v>3264</v>
      </c>
    </row>
    <row r="49" spans="1:5" ht="12">
      <c r="A49" s="22" t="s">
        <v>292</v>
      </c>
      <c r="B49" s="22" t="s">
        <v>108</v>
      </c>
      <c r="C49" s="35">
        <v>3124</v>
      </c>
      <c r="D49" s="35">
        <v>2906</v>
      </c>
      <c r="E49" s="35">
        <v>3264</v>
      </c>
    </row>
    <row r="50" spans="1:5" ht="12">
      <c r="A50" s="22" t="s">
        <v>399</v>
      </c>
      <c r="B50" s="22" t="s">
        <v>359</v>
      </c>
      <c r="C50" s="35">
        <v>0</v>
      </c>
      <c r="D50" s="35">
        <v>0</v>
      </c>
      <c r="E50" s="35">
        <v>0</v>
      </c>
    </row>
    <row r="51" spans="1:5" ht="12">
      <c r="A51" s="22" t="s">
        <v>107</v>
      </c>
      <c r="B51" s="22" t="s">
        <v>0</v>
      </c>
      <c r="C51" s="35">
        <v>0</v>
      </c>
      <c r="D51" s="35">
        <v>0</v>
      </c>
      <c r="E51" s="35">
        <v>0</v>
      </c>
    </row>
    <row r="52" spans="1:5" ht="12">
      <c r="A52" s="22" t="s">
        <v>9</v>
      </c>
      <c r="B52" s="22" t="s">
        <v>131</v>
      </c>
      <c r="C52" s="35">
        <v>3845</v>
      </c>
      <c r="D52" s="35">
        <v>7292</v>
      </c>
      <c r="E52" s="35">
        <v>12134</v>
      </c>
    </row>
    <row r="53" spans="1:5" ht="12">
      <c r="A53" s="22" t="s">
        <v>292</v>
      </c>
      <c r="B53" s="22" t="s">
        <v>574</v>
      </c>
      <c r="C53" s="35">
        <v>3845</v>
      </c>
      <c r="D53" s="35">
        <v>7292</v>
      </c>
      <c r="E53" s="35">
        <v>12134</v>
      </c>
    </row>
    <row r="54" spans="1:5" ht="12">
      <c r="A54" s="22" t="s">
        <v>399</v>
      </c>
      <c r="B54" s="22" t="s">
        <v>194</v>
      </c>
      <c r="C54" s="35">
        <v>0</v>
      </c>
      <c r="D54" s="35">
        <v>0</v>
      </c>
      <c r="E54" s="35">
        <v>0</v>
      </c>
    </row>
    <row r="55" spans="1:5" ht="12">
      <c r="A55" s="22" t="s">
        <v>107</v>
      </c>
      <c r="B55" s="22" t="s">
        <v>485</v>
      </c>
      <c r="C55" s="35">
        <v>0</v>
      </c>
      <c r="D55" s="35">
        <v>0</v>
      </c>
      <c r="E55" s="35">
        <v>0</v>
      </c>
    </row>
    <row r="56" spans="1:5" ht="12">
      <c r="A56" s="22" t="s">
        <v>610</v>
      </c>
      <c r="B56" s="22" t="s">
        <v>396</v>
      </c>
      <c r="C56" s="35">
        <v>0</v>
      </c>
      <c r="D56" s="35">
        <v>0</v>
      </c>
      <c r="E56" s="35">
        <v>0</v>
      </c>
    </row>
    <row r="57" spans="1:5" ht="12">
      <c r="A57" s="22" t="s">
        <v>528</v>
      </c>
      <c r="B57" s="22" t="s">
        <v>29</v>
      </c>
      <c r="C57" s="35">
        <v>62860</v>
      </c>
      <c r="D57" s="35">
        <v>26553</v>
      </c>
      <c r="E57" s="35">
        <v>48326</v>
      </c>
    </row>
    <row r="58" spans="1:5" ht="12">
      <c r="A58" s="22" t="s">
        <v>112</v>
      </c>
      <c r="B58" s="22" t="s">
        <v>614</v>
      </c>
      <c r="C58" s="35">
        <v>0</v>
      </c>
      <c r="D58" s="35">
        <v>0</v>
      </c>
      <c r="E58" s="35">
        <v>0</v>
      </c>
    </row>
    <row r="59" spans="1:5" ht="12">
      <c r="A59" s="22" t="s">
        <v>583</v>
      </c>
      <c r="B59" s="22" t="s">
        <v>368</v>
      </c>
      <c r="C59" s="35">
        <v>0</v>
      </c>
      <c r="D59" s="35">
        <v>0</v>
      </c>
      <c r="E59" s="35">
        <v>0</v>
      </c>
    </row>
    <row r="60" spans="1:5" ht="12">
      <c r="A60" s="22" t="s">
        <v>306</v>
      </c>
      <c r="B60" s="22" t="s">
        <v>89</v>
      </c>
      <c r="C60" s="35">
        <v>0</v>
      </c>
      <c r="D60" s="35">
        <v>0</v>
      </c>
      <c r="E60" s="35">
        <v>0</v>
      </c>
    </row>
    <row r="61" spans="1:5" ht="12">
      <c r="A61" s="22" t="s">
        <v>395</v>
      </c>
      <c r="B61" s="22" t="s">
        <v>441</v>
      </c>
      <c r="C61" s="35">
        <v>0</v>
      </c>
      <c r="D61" s="35">
        <v>0</v>
      </c>
      <c r="E61" s="35">
        <v>0</v>
      </c>
    </row>
    <row r="62" spans="1:5" ht="12">
      <c r="A62" s="22" t="s">
        <v>283</v>
      </c>
      <c r="B62" s="22" t="s">
        <v>301</v>
      </c>
      <c r="C62" s="35">
        <v>0</v>
      </c>
      <c r="D62" s="35">
        <v>0</v>
      </c>
      <c r="E62" s="35">
        <v>0</v>
      </c>
    </row>
    <row r="63" spans="1:5" ht="12">
      <c r="A63" s="22" t="s">
        <v>37</v>
      </c>
      <c r="B63" s="22" t="s">
        <v>54</v>
      </c>
      <c r="C63" s="35">
        <v>0</v>
      </c>
      <c r="D63" s="35">
        <v>0</v>
      </c>
      <c r="E63" s="35">
        <v>0</v>
      </c>
    </row>
    <row r="64" spans="1:5" ht="12">
      <c r="A64" s="22" t="s">
        <v>512</v>
      </c>
      <c r="B64" s="22" t="s">
        <v>155</v>
      </c>
      <c r="C64" s="35">
        <v>62860</v>
      </c>
      <c r="D64" s="35">
        <v>26553</v>
      </c>
      <c r="E64" s="35">
        <v>48326</v>
      </c>
    </row>
    <row r="65" spans="1:5" ht="12">
      <c r="A65" s="22" t="s">
        <v>296</v>
      </c>
      <c r="B65" s="22" t="s">
        <v>219</v>
      </c>
      <c r="C65" s="35">
        <v>0</v>
      </c>
      <c r="D65" s="35">
        <v>0</v>
      </c>
      <c r="E65" s="35">
        <v>0</v>
      </c>
    </row>
    <row r="66" spans="1:5" ht="12">
      <c r="A66" s="22" t="s">
        <v>101</v>
      </c>
      <c r="B66" s="22" t="s">
        <v>384</v>
      </c>
      <c r="C66" s="35">
        <v>0</v>
      </c>
      <c r="D66" s="35">
        <v>0</v>
      </c>
      <c r="E66" s="35">
        <v>0</v>
      </c>
    </row>
    <row r="67" spans="1:5" ht="12">
      <c r="A67" s="22" t="s">
        <v>40</v>
      </c>
      <c r="B67" s="22" t="s">
        <v>91</v>
      </c>
      <c r="C67" s="35">
        <v>0</v>
      </c>
      <c r="D67" s="35">
        <v>0</v>
      </c>
      <c r="E67" s="35">
        <v>0</v>
      </c>
    </row>
    <row r="68" spans="1:5" ht="12">
      <c r="A68" s="22" t="s">
        <v>467</v>
      </c>
      <c r="B68" s="22" t="s">
        <v>550</v>
      </c>
      <c r="C68" s="35">
        <v>0</v>
      </c>
      <c r="D68" s="35">
        <v>0</v>
      </c>
      <c r="E68" s="35">
        <v>0</v>
      </c>
    </row>
    <row r="69" spans="1:5" ht="12">
      <c r="A69" s="22" t="s">
        <v>101</v>
      </c>
      <c r="B69" s="22" t="s">
        <v>221</v>
      </c>
      <c r="C69" s="35">
        <v>0</v>
      </c>
      <c r="D69" s="35">
        <v>0</v>
      </c>
      <c r="E69" s="35">
        <v>0</v>
      </c>
    </row>
    <row r="70" spans="1:5" ht="12">
      <c r="A70" s="22" t="s">
        <v>40</v>
      </c>
      <c r="B70" s="22" t="s">
        <v>562</v>
      </c>
      <c r="C70" s="35">
        <v>0</v>
      </c>
      <c r="D70" s="35">
        <v>0</v>
      </c>
      <c r="E70" s="35">
        <v>0</v>
      </c>
    </row>
    <row r="71" spans="1:5" ht="12">
      <c r="A71" s="22" t="s">
        <v>394</v>
      </c>
      <c r="B71" s="22" t="s">
        <v>286</v>
      </c>
      <c r="C71" s="35">
        <v>0</v>
      </c>
      <c r="D71" s="35">
        <v>0</v>
      </c>
      <c r="E71" s="35">
        <v>0</v>
      </c>
    </row>
    <row r="72" spans="1:5" ht="12">
      <c r="A72" s="22" t="s">
        <v>101</v>
      </c>
      <c r="B72" s="22" t="s">
        <v>73</v>
      </c>
      <c r="C72" s="35">
        <v>0</v>
      </c>
      <c r="D72" s="35">
        <v>0</v>
      </c>
      <c r="E72" s="35">
        <v>0</v>
      </c>
    </row>
    <row r="73" spans="1:5" ht="12">
      <c r="A73" s="22" t="s">
        <v>40</v>
      </c>
      <c r="B73" s="22" t="s">
        <v>411</v>
      </c>
      <c r="C73" s="35">
        <v>0</v>
      </c>
      <c r="D73" s="35">
        <v>0</v>
      </c>
      <c r="E73" s="35">
        <v>0</v>
      </c>
    </row>
    <row r="74" spans="1:5" ht="12">
      <c r="A74" s="22" t="s">
        <v>332</v>
      </c>
      <c r="B74" s="22" t="s">
        <v>158</v>
      </c>
      <c r="C74" s="35">
        <v>0</v>
      </c>
      <c r="D74" s="35">
        <v>0</v>
      </c>
      <c r="E74" s="35">
        <v>0</v>
      </c>
    </row>
    <row r="75" spans="1:5" ht="12">
      <c r="A75" s="22" t="s">
        <v>262</v>
      </c>
      <c r="B75" s="22" t="s">
        <v>369</v>
      </c>
      <c r="C75" s="35">
        <v>0</v>
      </c>
      <c r="D75" s="35">
        <v>0</v>
      </c>
      <c r="E75" s="35">
        <v>0</v>
      </c>
    </row>
    <row r="76" spans="1:5" ht="12">
      <c r="A76" s="22" t="s">
        <v>232</v>
      </c>
      <c r="B76" s="22" t="s">
        <v>81</v>
      </c>
      <c r="C76" s="35">
        <v>0</v>
      </c>
      <c r="D76" s="35">
        <v>0</v>
      </c>
      <c r="E76" s="35">
        <v>0</v>
      </c>
    </row>
    <row r="77" spans="1:5" ht="12">
      <c r="A77" s="22" t="s">
        <v>239</v>
      </c>
      <c r="B77" s="22" t="s">
        <v>515</v>
      </c>
      <c r="C77" s="35">
        <v>62860</v>
      </c>
      <c r="D77" s="35">
        <v>26553</v>
      </c>
      <c r="E77" s="35">
        <v>48326</v>
      </c>
    </row>
    <row r="78" spans="1:5" ht="12">
      <c r="A78" s="22" t="s">
        <v>101</v>
      </c>
      <c r="B78" s="22" t="s">
        <v>527</v>
      </c>
      <c r="C78" s="35">
        <v>62860</v>
      </c>
      <c r="D78" s="35">
        <v>26553</v>
      </c>
      <c r="E78" s="35">
        <v>48326</v>
      </c>
    </row>
    <row r="79" spans="1:5" ht="12">
      <c r="A79" s="22" t="s">
        <v>40</v>
      </c>
      <c r="B79" s="22" t="s">
        <v>230</v>
      </c>
      <c r="C79" s="35">
        <v>0</v>
      </c>
      <c r="D79" s="35">
        <v>0</v>
      </c>
      <c r="E79" s="35">
        <v>0</v>
      </c>
    </row>
    <row r="80" spans="1:5" ht="12">
      <c r="A80" s="22" t="s">
        <v>555</v>
      </c>
      <c r="B80" s="22" t="s">
        <v>518</v>
      </c>
      <c r="C80" s="35">
        <v>0</v>
      </c>
      <c r="D80" s="35">
        <v>0</v>
      </c>
      <c r="E80" s="35">
        <v>0</v>
      </c>
    </row>
    <row r="81" spans="1:5" ht="12">
      <c r="A81" s="22" t="s">
        <v>18</v>
      </c>
      <c r="B81" s="22" t="s">
        <v>552</v>
      </c>
      <c r="C81" s="35">
        <v>0</v>
      </c>
      <c r="D81" s="35">
        <v>0</v>
      </c>
      <c r="E81" s="35">
        <v>0</v>
      </c>
    </row>
    <row r="82" spans="1:5" ht="12">
      <c r="A82" s="22" t="s">
        <v>374</v>
      </c>
      <c r="B82" s="22" t="s">
        <v>432</v>
      </c>
      <c r="C82" s="35">
        <v>347538</v>
      </c>
      <c r="D82" s="35">
        <v>326818</v>
      </c>
      <c r="E82" s="35">
        <v>276749</v>
      </c>
    </row>
    <row r="83" spans="1:5" ht="12">
      <c r="A83" s="22" t="s">
        <v>85</v>
      </c>
      <c r="B83" s="22" t="s">
        <v>247</v>
      </c>
      <c r="C83" s="35">
        <v>51382</v>
      </c>
      <c r="D83" s="35">
        <v>59166</v>
      </c>
      <c r="E83" s="35">
        <v>57116</v>
      </c>
    </row>
    <row r="84" spans="1:5" ht="12">
      <c r="A84" s="22" t="s">
        <v>123</v>
      </c>
      <c r="B84" s="22" t="s">
        <v>190</v>
      </c>
      <c r="C84" s="35">
        <v>17004</v>
      </c>
      <c r="D84" s="35">
        <v>17188</v>
      </c>
      <c r="E84" s="35">
        <v>20105</v>
      </c>
    </row>
    <row r="85" spans="1:5" ht="12">
      <c r="A85" s="22" t="s">
        <v>17</v>
      </c>
      <c r="B85" s="22" t="s">
        <v>592</v>
      </c>
      <c r="C85" s="35">
        <v>5923</v>
      </c>
      <c r="D85" s="35">
        <v>6250</v>
      </c>
      <c r="E85" s="35">
        <v>7384</v>
      </c>
    </row>
    <row r="86" spans="1:5" ht="12">
      <c r="A86" s="22" t="s">
        <v>229</v>
      </c>
      <c r="B86" s="22" t="s">
        <v>235</v>
      </c>
      <c r="C86" s="35">
        <v>21691</v>
      </c>
      <c r="D86" s="35">
        <v>23438</v>
      </c>
      <c r="E86" s="35">
        <v>15494</v>
      </c>
    </row>
    <row r="87" spans="1:5" ht="12">
      <c r="A87" s="22" t="s">
        <v>393</v>
      </c>
      <c r="B87" s="22" t="s">
        <v>473</v>
      </c>
      <c r="C87" s="35">
        <v>6764</v>
      </c>
      <c r="D87" s="35">
        <v>12290</v>
      </c>
      <c r="E87" s="35">
        <v>14133</v>
      </c>
    </row>
    <row r="88" spans="1:5" ht="12">
      <c r="A88" s="22" t="s">
        <v>379</v>
      </c>
      <c r="B88" s="22" t="s">
        <v>212</v>
      </c>
      <c r="C88" s="35">
        <v>0</v>
      </c>
      <c r="D88" s="35">
        <v>0</v>
      </c>
      <c r="E88" s="35">
        <v>0</v>
      </c>
    </row>
    <row r="89" spans="1:5" ht="12">
      <c r="A89" s="22" t="s">
        <v>97</v>
      </c>
      <c r="B89" s="22" t="s">
        <v>298</v>
      </c>
      <c r="C89" s="35">
        <v>0</v>
      </c>
      <c r="D89" s="35">
        <v>0</v>
      </c>
      <c r="E89" s="35">
        <v>0</v>
      </c>
    </row>
    <row r="90" spans="1:5" ht="12">
      <c r="A90" s="22" t="s">
        <v>507</v>
      </c>
      <c r="B90" s="22" t="s">
        <v>540</v>
      </c>
      <c r="C90" s="35">
        <v>285754</v>
      </c>
      <c r="D90" s="35">
        <v>260823</v>
      </c>
      <c r="E90" s="35">
        <v>212645</v>
      </c>
    </row>
    <row r="91" spans="1:5" ht="12">
      <c r="A91" s="22" t="s">
        <v>50</v>
      </c>
      <c r="B91" s="22" t="s">
        <v>338</v>
      </c>
      <c r="C91" s="35">
        <v>285399</v>
      </c>
      <c r="D91" s="35">
        <v>260417</v>
      </c>
      <c r="E91" s="35">
        <v>211747</v>
      </c>
    </row>
    <row r="92" spans="1:5" ht="12">
      <c r="A92" s="22" t="s">
        <v>315</v>
      </c>
      <c r="B92" s="22" t="s">
        <v>489</v>
      </c>
      <c r="C92" s="35">
        <v>285399</v>
      </c>
      <c r="D92" s="35">
        <v>260417</v>
      </c>
      <c r="E92" s="35">
        <v>211747</v>
      </c>
    </row>
    <row r="93" spans="1:5" ht="12">
      <c r="A93" s="22" t="s">
        <v>331</v>
      </c>
      <c r="B93" s="22" t="s">
        <v>269</v>
      </c>
      <c r="C93" s="35">
        <v>0</v>
      </c>
      <c r="D93" s="35">
        <v>0</v>
      </c>
      <c r="E93" s="35">
        <v>0</v>
      </c>
    </row>
    <row r="94" spans="1:5" ht="12">
      <c r="A94" s="22" t="s">
        <v>543</v>
      </c>
      <c r="B94" s="22" t="s">
        <v>134</v>
      </c>
      <c r="C94" s="35">
        <v>0</v>
      </c>
      <c r="D94" s="35">
        <v>0</v>
      </c>
      <c r="E94" s="35">
        <v>0</v>
      </c>
    </row>
    <row r="95" spans="1:5" ht="12">
      <c r="A95" s="22" t="s">
        <v>315</v>
      </c>
      <c r="B95" s="22" t="s">
        <v>24</v>
      </c>
      <c r="C95" s="35">
        <v>0</v>
      </c>
      <c r="D95" s="35">
        <v>0</v>
      </c>
      <c r="E95" s="35">
        <v>0</v>
      </c>
    </row>
    <row r="96" spans="1:5" ht="12">
      <c r="A96" s="22" t="s">
        <v>331</v>
      </c>
      <c r="B96" s="22" t="s">
        <v>435</v>
      </c>
      <c r="C96" s="35">
        <v>0</v>
      </c>
      <c r="D96" s="35">
        <v>0</v>
      </c>
      <c r="E96" s="35">
        <v>0</v>
      </c>
    </row>
    <row r="97" spans="1:5" ht="12">
      <c r="A97" s="22" t="s">
        <v>240</v>
      </c>
      <c r="B97" s="22" t="s">
        <v>389</v>
      </c>
      <c r="C97" s="35">
        <v>0</v>
      </c>
      <c r="D97" s="35">
        <v>0</v>
      </c>
      <c r="E97" s="35">
        <v>0</v>
      </c>
    </row>
    <row r="98" spans="1:5" ht="12">
      <c r="A98" s="22" t="s">
        <v>315</v>
      </c>
      <c r="B98" s="22" t="s">
        <v>176</v>
      </c>
      <c r="C98" s="35">
        <v>0</v>
      </c>
      <c r="D98" s="35">
        <v>0</v>
      </c>
      <c r="E98" s="35">
        <v>0</v>
      </c>
    </row>
    <row r="99" spans="1:5" ht="12">
      <c r="A99" s="22" t="s">
        <v>331</v>
      </c>
      <c r="B99" s="22" t="s">
        <v>588</v>
      </c>
      <c r="C99" s="35">
        <v>0</v>
      </c>
      <c r="D99" s="35">
        <v>0</v>
      </c>
      <c r="E99" s="35">
        <v>0</v>
      </c>
    </row>
    <row r="100" spans="1:5" ht="12">
      <c r="A100" s="22" t="s">
        <v>416</v>
      </c>
      <c r="B100" s="22" t="s">
        <v>6</v>
      </c>
      <c r="C100" s="35">
        <v>0</v>
      </c>
      <c r="D100" s="35">
        <v>0</v>
      </c>
      <c r="E100" s="35">
        <v>0</v>
      </c>
    </row>
    <row r="101" spans="1:5" ht="12">
      <c r="A101" s="22" t="s">
        <v>315</v>
      </c>
      <c r="B101" s="22" t="s">
        <v>340</v>
      </c>
      <c r="C101" s="35">
        <v>0</v>
      </c>
      <c r="D101" s="35">
        <v>0</v>
      </c>
      <c r="E101" s="35">
        <v>0</v>
      </c>
    </row>
    <row r="102" spans="1:5" ht="12">
      <c r="A102" s="22" t="s">
        <v>331</v>
      </c>
      <c r="B102" s="22" t="s">
        <v>128</v>
      </c>
      <c r="C102" s="35">
        <v>0</v>
      </c>
      <c r="D102" s="35">
        <v>0</v>
      </c>
      <c r="E102" s="35">
        <v>0</v>
      </c>
    </row>
    <row r="103" spans="1:5" ht="12">
      <c r="A103" s="22" t="s">
        <v>105</v>
      </c>
      <c r="B103" s="22" t="s">
        <v>111</v>
      </c>
      <c r="C103" s="35">
        <v>0</v>
      </c>
      <c r="D103" s="35">
        <v>0</v>
      </c>
      <c r="E103" s="35">
        <v>0</v>
      </c>
    </row>
    <row r="104" spans="1:5" ht="12">
      <c r="A104" s="22" t="s">
        <v>315</v>
      </c>
      <c r="B104" s="22" t="s">
        <v>36</v>
      </c>
      <c r="C104" s="35">
        <v>0</v>
      </c>
      <c r="D104" s="35">
        <v>0</v>
      </c>
      <c r="E104" s="35">
        <v>0</v>
      </c>
    </row>
    <row r="105" spans="1:5" ht="12">
      <c r="A105" s="22" t="s">
        <v>331</v>
      </c>
      <c r="B105" s="22" t="s">
        <v>442</v>
      </c>
      <c r="C105" s="35">
        <v>0</v>
      </c>
      <c r="D105" s="35">
        <v>0</v>
      </c>
      <c r="E105" s="35">
        <v>0</v>
      </c>
    </row>
    <row r="106" spans="1:5" ht="12">
      <c r="A106" s="22" t="s">
        <v>7</v>
      </c>
      <c r="B106" s="22" t="s">
        <v>35</v>
      </c>
      <c r="C106" s="35">
        <v>0</v>
      </c>
      <c r="D106" s="35">
        <v>0</v>
      </c>
      <c r="E106" s="35">
        <v>0</v>
      </c>
    </row>
    <row r="107" spans="1:5" ht="12">
      <c r="A107" s="22" t="s">
        <v>315</v>
      </c>
      <c r="B107" s="22" t="s">
        <v>621</v>
      </c>
      <c r="C107" s="35">
        <v>0</v>
      </c>
      <c r="D107" s="35">
        <v>0</v>
      </c>
      <c r="E107" s="35">
        <v>0</v>
      </c>
    </row>
    <row r="108" spans="1:5" ht="12">
      <c r="A108" s="22" t="s">
        <v>331</v>
      </c>
      <c r="B108" s="22" t="s">
        <v>164</v>
      </c>
      <c r="C108" s="35">
        <v>0</v>
      </c>
      <c r="D108" s="35">
        <v>0</v>
      </c>
      <c r="E108" s="35">
        <v>0</v>
      </c>
    </row>
    <row r="109" spans="1:5" ht="12">
      <c r="A109" s="22" t="s">
        <v>615</v>
      </c>
      <c r="B109" s="22" t="s">
        <v>218</v>
      </c>
      <c r="C109" s="35">
        <v>0</v>
      </c>
      <c r="D109" s="35">
        <v>0</v>
      </c>
      <c r="E109" s="35">
        <v>0</v>
      </c>
    </row>
    <row r="110" spans="1:5" ht="12">
      <c r="A110" s="22" t="s">
        <v>506</v>
      </c>
      <c r="B110" s="22" t="s">
        <v>352</v>
      </c>
      <c r="C110" s="35">
        <v>355</v>
      </c>
      <c r="D110" s="35">
        <v>406</v>
      </c>
      <c r="E110" s="35">
        <v>898</v>
      </c>
    </row>
    <row r="111" spans="1:5" ht="12">
      <c r="A111" s="22" t="s">
        <v>398</v>
      </c>
      <c r="B111" s="22" t="s">
        <v>501</v>
      </c>
      <c r="C111" s="35">
        <v>355</v>
      </c>
      <c r="D111" s="35">
        <v>406</v>
      </c>
      <c r="E111" s="35">
        <v>898</v>
      </c>
    </row>
    <row r="112" spans="1:5" ht="12">
      <c r="A112" s="22" t="s">
        <v>312</v>
      </c>
      <c r="B112" s="22" t="s">
        <v>280</v>
      </c>
      <c r="C112" s="35">
        <v>0</v>
      </c>
      <c r="D112" s="35">
        <v>0</v>
      </c>
      <c r="E112" s="35">
        <v>0</v>
      </c>
    </row>
    <row r="113" spans="1:5" ht="12">
      <c r="A113" s="22" t="s">
        <v>295</v>
      </c>
      <c r="B113" s="22" t="s">
        <v>184</v>
      </c>
      <c r="C113" s="35">
        <v>0</v>
      </c>
      <c r="D113" s="35">
        <v>0</v>
      </c>
      <c r="E113" s="35">
        <v>0</v>
      </c>
    </row>
    <row r="114" spans="1:5" ht="12">
      <c r="A114" s="22" t="s">
        <v>320</v>
      </c>
      <c r="B114" s="22" t="s">
        <v>492</v>
      </c>
      <c r="C114" s="35">
        <v>0</v>
      </c>
      <c r="D114" s="35">
        <v>0</v>
      </c>
      <c r="E114" s="35">
        <v>0</v>
      </c>
    </row>
    <row r="115" spans="1:5" ht="12">
      <c r="A115" s="22" t="s">
        <v>558</v>
      </c>
      <c r="B115" s="22" t="s">
        <v>285</v>
      </c>
      <c r="C115" s="35">
        <v>0</v>
      </c>
      <c r="D115" s="35">
        <v>0</v>
      </c>
      <c r="E115" s="35">
        <v>0</v>
      </c>
    </row>
    <row r="116" spans="1:5" ht="12">
      <c r="A116" s="22" t="s">
        <v>80</v>
      </c>
      <c r="B116" s="22" t="s">
        <v>549</v>
      </c>
      <c r="C116" s="35">
        <v>0</v>
      </c>
      <c r="D116" s="35">
        <v>0</v>
      </c>
      <c r="E116" s="35">
        <v>0</v>
      </c>
    </row>
    <row r="117" spans="1:5" ht="12">
      <c r="A117" s="22" t="s">
        <v>448</v>
      </c>
      <c r="B117" s="22" t="s">
        <v>601</v>
      </c>
      <c r="C117" s="35">
        <v>0</v>
      </c>
      <c r="D117" s="35">
        <v>0</v>
      </c>
      <c r="E117" s="35">
        <v>0</v>
      </c>
    </row>
    <row r="118" spans="1:5" ht="12">
      <c r="A118" s="22" t="s">
        <v>397</v>
      </c>
      <c r="B118" s="22" t="s">
        <v>161</v>
      </c>
      <c r="C118" s="35">
        <v>0</v>
      </c>
      <c r="D118" s="35">
        <v>0</v>
      </c>
      <c r="E118" s="35">
        <v>0</v>
      </c>
    </row>
    <row r="119" spans="1:5" ht="12">
      <c r="A119" s="22" t="s">
        <v>208</v>
      </c>
      <c r="B119" s="22" t="s">
        <v>249</v>
      </c>
      <c r="C119" s="35">
        <v>0</v>
      </c>
      <c r="D119" s="35">
        <v>0</v>
      </c>
      <c r="E119" s="35">
        <v>0</v>
      </c>
    </row>
    <row r="120" spans="1:5" ht="12">
      <c r="A120" s="22" t="s">
        <v>252</v>
      </c>
      <c r="B120" s="22" t="s">
        <v>265</v>
      </c>
      <c r="C120" s="35">
        <v>0</v>
      </c>
      <c r="D120" s="35">
        <v>0</v>
      </c>
      <c r="E120" s="35">
        <v>0</v>
      </c>
    </row>
    <row r="121" spans="1:5" ht="12">
      <c r="A121" s="22" t="s">
        <v>585</v>
      </c>
      <c r="B121" s="22" t="s">
        <v>65</v>
      </c>
      <c r="C121" s="35">
        <v>0</v>
      </c>
      <c r="D121" s="35">
        <v>0</v>
      </c>
      <c r="E121" s="35">
        <v>0</v>
      </c>
    </row>
    <row r="122" spans="1:5" ht="12">
      <c r="A122" s="22" t="s">
        <v>569</v>
      </c>
      <c r="B122" s="22" t="s">
        <v>566</v>
      </c>
      <c r="C122" s="35">
        <v>10402</v>
      </c>
      <c r="D122" s="35">
        <v>6829</v>
      </c>
      <c r="E122" s="35">
        <v>6988</v>
      </c>
    </row>
    <row r="123" spans="1:5" ht="12">
      <c r="A123" s="22" t="s">
        <v>429</v>
      </c>
      <c r="B123" s="22" t="s">
        <v>34</v>
      </c>
      <c r="C123" s="35">
        <v>10329</v>
      </c>
      <c r="D123" s="35">
        <v>5208</v>
      </c>
      <c r="E123" s="35">
        <v>5523</v>
      </c>
    </row>
    <row r="124" spans="1:5" ht="12">
      <c r="A124" s="22" t="s">
        <v>499</v>
      </c>
      <c r="B124" s="22" t="s">
        <v>434</v>
      </c>
      <c r="C124" s="35">
        <v>0</v>
      </c>
      <c r="D124" s="35">
        <v>0</v>
      </c>
      <c r="E124" s="35">
        <v>0</v>
      </c>
    </row>
    <row r="125" spans="1:5" ht="12">
      <c r="A125" s="22" t="s">
        <v>169</v>
      </c>
      <c r="B125" s="22" t="s">
        <v>96</v>
      </c>
      <c r="C125" s="35">
        <v>73</v>
      </c>
      <c r="D125" s="35">
        <v>1621</v>
      </c>
      <c r="E125" s="35">
        <v>1465</v>
      </c>
    </row>
    <row r="126" spans="1:5" ht="12">
      <c r="A126" s="22" t="s">
        <v>139</v>
      </c>
      <c r="B126" s="22" t="s">
        <v>49</v>
      </c>
      <c r="C126" s="35">
        <v>8357</v>
      </c>
      <c r="D126" s="35">
        <v>4123</v>
      </c>
      <c r="E126" s="35">
        <v>5805</v>
      </c>
    </row>
    <row r="127" spans="1:5" ht="12">
      <c r="A127" s="22" t="s">
        <v>505</v>
      </c>
      <c r="B127" s="22" t="s">
        <v>387</v>
      </c>
      <c r="C127" s="35">
        <v>473278</v>
      </c>
      <c r="D127" s="35">
        <v>411252</v>
      </c>
      <c r="E127" s="35">
        <v>390675</v>
      </c>
    </row>
    <row r="128" spans="1:5" ht="12">
      <c r="A128" s="22" t="s">
        <v>205</v>
      </c>
      <c r="B128" s="22" t="s">
        <v>530</v>
      </c>
      <c r="C128" s="35">
        <v>184350</v>
      </c>
      <c r="D128" s="35">
        <v>162719</v>
      </c>
      <c r="E128" s="35">
        <v>169977</v>
      </c>
    </row>
    <row r="129" spans="1:5" ht="12">
      <c r="A129" s="22" t="s">
        <v>613</v>
      </c>
      <c r="B129" s="22" t="s">
        <v>77</v>
      </c>
      <c r="C129" s="35">
        <v>46000</v>
      </c>
      <c r="D129" s="35">
        <v>46000</v>
      </c>
      <c r="E129" s="35">
        <v>46000</v>
      </c>
    </row>
    <row r="130" spans="1:5" ht="12">
      <c r="A130" s="22" t="s">
        <v>620</v>
      </c>
      <c r="B130" s="22" t="s">
        <v>402</v>
      </c>
      <c r="C130" s="35">
        <v>105874</v>
      </c>
      <c r="D130" s="35">
        <v>106771</v>
      </c>
      <c r="E130" s="35">
        <v>105874</v>
      </c>
    </row>
    <row r="131" spans="1:5" ht="12">
      <c r="A131" s="22" t="s">
        <v>500</v>
      </c>
      <c r="B131" s="22" t="s">
        <v>126</v>
      </c>
      <c r="C131" s="35">
        <v>0</v>
      </c>
      <c r="D131" s="35">
        <v>0</v>
      </c>
      <c r="E131" s="35">
        <v>0</v>
      </c>
    </row>
    <row r="132" spans="1:5" ht="12">
      <c r="A132" s="22" t="s">
        <v>100</v>
      </c>
      <c r="B132" s="22" t="s">
        <v>344</v>
      </c>
      <c r="C132" s="35">
        <v>1515</v>
      </c>
      <c r="D132" s="35">
        <v>0</v>
      </c>
      <c r="E132" s="35">
        <v>2030</v>
      </c>
    </row>
    <row r="133" spans="1:5" ht="12">
      <c r="A133" s="22" t="s">
        <v>450</v>
      </c>
      <c r="B133" s="22" t="s">
        <v>462</v>
      </c>
      <c r="C133" s="35">
        <v>481</v>
      </c>
      <c r="D133" s="35">
        <v>875</v>
      </c>
      <c r="E133" s="35">
        <v>481</v>
      </c>
    </row>
    <row r="134" spans="1:5" ht="12">
      <c r="A134" s="22" t="s">
        <v>579</v>
      </c>
      <c r="B134" s="22" t="s">
        <v>103</v>
      </c>
      <c r="C134" s="35">
        <v>-1</v>
      </c>
      <c r="D134" s="35">
        <v>1</v>
      </c>
      <c r="E134" s="35">
        <v>-1</v>
      </c>
    </row>
    <row r="135" spans="1:5" ht="12">
      <c r="A135" s="22" t="s">
        <v>539</v>
      </c>
      <c r="B135" s="22" t="s">
        <v>228</v>
      </c>
      <c r="C135" s="35">
        <v>0</v>
      </c>
      <c r="D135" s="35">
        <v>0</v>
      </c>
      <c r="E135" s="35">
        <v>0</v>
      </c>
    </row>
    <row r="136" spans="1:5" ht="12">
      <c r="A136" s="22" t="s">
        <v>200</v>
      </c>
      <c r="B136" s="22" t="s">
        <v>246</v>
      </c>
      <c r="C136" s="35">
        <v>0</v>
      </c>
      <c r="D136" s="35">
        <v>0</v>
      </c>
      <c r="E136" s="35">
        <v>0</v>
      </c>
    </row>
    <row r="137" spans="1:5" ht="12">
      <c r="A137" s="22" t="s">
        <v>319</v>
      </c>
      <c r="B137" s="22" t="s">
        <v>348</v>
      </c>
      <c r="C137" s="35">
        <v>0</v>
      </c>
      <c r="D137" s="35">
        <v>0</v>
      </c>
      <c r="E137" s="35">
        <v>0</v>
      </c>
    </row>
    <row r="138" spans="1:5" ht="12">
      <c r="A138" s="22" t="s">
        <v>522</v>
      </c>
      <c r="B138" s="22" t="s">
        <v>15</v>
      </c>
      <c r="C138" s="35">
        <v>0</v>
      </c>
      <c r="D138" s="35">
        <v>0</v>
      </c>
      <c r="E138" s="35">
        <v>0</v>
      </c>
    </row>
    <row r="139" spans="1:5" ht="12">
      <c r="A139" s="22" t="s">
        <v>511</v>
      </c>
      <c r="B139" s="22" t="s">
        <v>466</v>
      </c>
      <c r="C139" s="35">
        <v>0</v>
      </c>
      <c r="D139" s="35">
        <v>0</v>
      </c>
      <c r="E139" s="35">
        <v>0</v>
      </c>
    </row>
    <row r="140" spans="1:5" ht="12">
      <c r="A140" s="22" t="s">
        <v>570</v>
      </c>
      <c r="B140" s="22" t="s">
        <v>99</v>
      </c>
      <c r="C140" s="35">
        <v>0</v>
      </c>
      <c r="D140" s="35">
        <v>0</v>
      </c>
      <c r="E140" s="35">
        <v>0</v>
      </c>
    </row>
    <row r="141" spans="1:5" ht="12">
      <c r="A141" s="22" t="s">
        <v>514</v>
      </c>
      <c r="B141" s="22" t="s">
        <v>526</v>
      </c>
      <c r="C141" s="35">
        <v>0</v>
      </c>
      <c r="D141" s="35">
        <v>0</v>
      </c>
      <c r="E141" s="35">
        <v>0</v>
      </c>
    </row>
    <row r="142" spans="1:5" ht="12">
      <c r="A142" s="22" t="s">
        <v>204</v>
      </c>
      <c r="B142" s="22" t="s">
        <v>335</v>
      </c>
      <c r="C142" s="35">
        <v>0</v>
      </c>
      <c r="D142" s="35">
        <v>0</v>
      </c>
      <c r="E142" s="35">
        <v>0</v>
      </c>
    </row>
    <row r="143" spans="1:5" ht="12">
      <c r="A143" s="22" t="s">
        <v>136</v>
      </c>
      <c r="B143" s="22" t="s">
        <v>72</v>
      </c>
      <c r="C143" s="35">
        <v>0</v>
      </c>
      <c r="D143" s="35">
        <v>0</v>
      </c>
      <c r="E143" s="35">
        <v>0</v>
      </c>
    </row>
    <row r="144" spans="1:5" ht="12">
      <c r="A144" s="22" t="s">
        <v>593</v>
      </c>
      <c r="B144" s="22" t="s">
        <v>410</v>
      </c>
      <c r="C144" s="35">
        <v>0</v>
      </c>
      <c r="D144" s="35">
        <v>0</v>
      </c>
      <c r="E144" s="35">
        <v>0</v>
      </c>
    </row>
    <row r="145" spans="1:5" ht="12">
      <c r="A145" s="22" t="s">
        <v>409</v>
      </c>
      <c r="B145" s="22" t="s">
        <v>122</v>
      </c>
      <c r="C145" s="35">
        <v>0</v>
      </c>
      <c r="D145" s="35">
        <v>0</v>
      </c>
      <c r="E145" s="35">
        <v>0</v>
      </c>
    </row>
    <row r="146" spans="1:5" ht="12">
      <c r="A146" s="22" t="s">
        <v>447</v>
      </c>
      <c r="B146" s="22" t="s">
        <v>386</v>
      </c>
      <c r="C146" s="35">
        <v>0</v>
      </c>
      <c r="D146" s="35">
        <v>0</v>
      </c>
      <c r="E146" s="35">
        <v>0</v>
      </c>
    </row>
    <row r="147" spans="1:5" ht="12">
      <c r="A147" s="22" t="s">
        <v>449</v>
      </c>
      <c r="B147" s="22" t="s">
        <v>565</v>
      </c>
      <c r="C147" s="35">
        <v>-1</v>
      </c>
      <c r="D147" s="35">
        <v>1</v>
      </c>
      <c r="E147" s="35">
        <v>-1</v>
      </c>
    </row>
    <row r="148" spans="1:5" ht="12">
      <c r="A148" s="22" t="s">
        <v>82</v>
      </c>
      <c r="B148" s="22" t="s">
        <v>619</v>
      </c>
      <c r="C148" s="35">
        <v>0</v>
      </c>
      <c r="D148" s="35">
        <v>0</v>
      </c>
      <c r="E148" s="35">
        <v>0</v>
      </c>
    </row>
    <row r="149" spans="1:5" ht="12">
      <c r="A149" s="22" t="s">
        <v>62</v>
      </c>
      <c r="B149" s="22" t="s">
        <v>53</v>
      </c>
      <c r="C149" s="35">
        <v>-1</v>
      </c>
      <c r="D149" s="35">
        <v>1</v>
      </c>
      <c r="E149" s="35">
        <v>-1</v>
      </c>
    </row>
    <row r="150" spans="1:5" ht="12">
      <c r="A150" s="22" t="s">
        <v>22</v>
      </c>
      <c r="B150" s="22" t="s">
        <v>183</v>
      </c>
      <c r="C150" s="35">
        <v>0</v>
      </c>
      <c r="D150" s="35">
        <v>0</v>
      </c>
      <c r="E150" s="35">
        <v>0</v>
      </c>
    </row>
    <row r="151" spans="1:5" ht="12">
      <c r="A151" s="22" t="s">
        <v>52</v>
      </c>
      <c r="B151" s="22" t="s">
        <v>538</v>
      </c>
      <c r="C151" s="35">
        <v>0</v>
      </c>
      <c r="D151" s="35">
        <v>0</v>
      </c>
      <c r="E151" s="35">
        <v>0</v>
      </c>
    </row>
    <row r="152" spans="1:5" ht="12">
      <c r="A152" s="22" t="s">
        <v>584</v>
      </c>
      <c r="B152" s="22" t="s">
        <v>364</v>
      </c>
      <c r="C152" s="35">
        <v>0</v>
      </c>
      <c r="D152" s="35">
        <v>0</v>
      </c>
      <c r="E152" s="35">
        <v>0</v>
      </c>
    </row>
    <row r="153" spans="1:5" ht="12">
      <c r="A153" s="22" t="s">
        <v>465</v>
      </c>
      <c r="B153" s="22" t="s">
        <v>456</v>
      </c>
      <c r="C153" s="35">
        <v>4899</v>
      </c>
      <c r="D153" s="35">
        <v>-24081</v>
      </c>
      <c r="E153" s="35">
        <v>10070</v>
      </c>
    </row>
    <row r="154" spans="1:5" ht="12">
      <c r="A154" s="22" t="s">
        <v>611</v>
      </c>
      <c r="B154" s="22" t="s">
        <v>11</v>
      </c>
      <c r="C154" s="35">
        <v>25582</v>
      </c>
      <c r="D154" s="35">
        <v>33153</v>
      </c>
      <c r="E154" s="35">
        <v>5523</v>
      </c>
    </row>
    <row r="155" spans="1:5" ht="12">
      <c r="A155" s="22" t="s">
        <v>557</v>
      </c>
      <c r="B155" s="22" t="s">
        <v>420</v>
      </c>
      <c r="C155" s="35">
        <v>0</v>
      </c>
      <c r="D155" s="35">
        <v>0</v>
      </c>
      <c r="E155" s="35">
        <v>0</v>
      </c>
    </row>
    <row r="156" spans="1:5" ht="12">
      <c r="A156" s="22" t="s">
        <v>616</v>
      </c>
      <c r="B156" s="22" t="s">
        <v>41</v>
      </c>
      <c r="C156" s="35">
        <v>0</v>
      </c>
      <c r="D156" s="35">
        <v>0</v>
      </c>
      <c r="E156" s="35">
        <v>0</v>
      </c>
    </row>
    <row r="157" spans="1:5" ht="12">
      <c r="A157" s="22" t="s">
        <v>477</v>
      </c>
      <c r="B157" s="22" t="s">
        <v>87</v>
      </c>
      <c r="C157" s="35">
        <v>0</v>
      </c>
      <c r="D157" s="35">
        <v>0</v>
      </c>
      <c r="E157" s="35">
        <v>0</v>
      </c>
    </row>
    <row r="158" spans="1:5" ht="12">
      <c r="A158" s="22" t="s">
        <v>32</v>
      </c>
      <c r="B158" s="22" t="s">
        <v>556</v>
      </c>
      <c r="C158" s="35">
        <v>0</v>
      </c>
      <c r="D158" s="35">
        <v>0</v>
      </c>
      <c r="E158" s="35">
        <v>0</v>
      </c>
    </row>
    <row r="159" spans="1:5" ht="12">
      <c r="A159" s="22" t="s">
        <v>66</v>
      </c>
      <c r="B159" s="22" t="s">
        <v>115</v>
      </c>
      <c r="C159" s="35">
        <v>0</v>
      </c>
      <c r="D159" s="35">
        <v>0</v>
      </c>
      <c r="E159" s="35">
        <v>0</v>
      </c>
    </row>
    <row r="160" spans="1:5" ht="12">
      <c r="A160" s="22" t="s">
        <v>175</v>
      </c>
      <c r="B160" s="22" t="s">
        <v>234</v>
      </c>
      <c r="C160" s="35">
        <v>62492</v>
      </c>
      <c r="D160" s="35">
        <v>28646</v>
      </c>
      <c r="E160" s="35">
        <v>19625</v>
      </c>
    </row>
    <row r="161" spans="1:5" ht="12">
      <c r="A161" s="22" t="s">
        <v>199</v>
      </c>
      <c r="B161" s="22" t="s">
        <v>533</v>
      </c>
      <c r="C161" s="35">
        <v>57327</v>
      </c>
      <c r="D161" s="35">
        <v>26042</v>
      </c>
      <c r="E161" s="35">
        <v>19625</v>
      </c>
    </row>
    <row r="162" spans="1:5" ht="12">
      <c r="A162" s="22" t="s">
        <v>446</v>
      </c>
      <c r="B162" s="22" t="s">
        <v>244</v>
      </c>
      <c r="C162" s="35">
        <v>5165</v>
      </c>
      <c r="D162" s="35">
        <v>2604</v>
      </c>
      <c r="E162" s="35">
        <v>0</v>
      </c>
    </row>
    <row r="163" spans="1:5" ht="12">
      <c r="A163" s="22" t="s">
        <v>193</v>
      </c>
      <c r="B163" s="22" t="s">
        <v>198</v>
      </c>
      <c r="C163" s="35">
        <v>0</v>
      </c>
      <c r="D163" s="35">
        <v>0</v>
      </c>
      <c r="E163" s="35">
        <v>0</v>
      </c>
    </row>
    <row r="164" spans="1:5" ht="12">
      <c r="A164" s="22" t="s">
        <v>578</v>
      </c>
      <c r="B164" s="22" t="s">
        <v>482</v>
      </c>
      <c r="C164" s="35">
        <v>0</v>
      </c>
      <c r="D164" s="35">
        <v>0</v>
      </c>
      <c r="E164" s="35">
        <v>0</v>
      </c>
    </row>
    <row r="165" spans="1:5" ht="12">
      <c r="A165" s="22" t="s">
        <v>137</v>
      </c>
      <c r="B165" s="22" t="s">
        <v>581</v>
      </c>
      <c r="C165" s="35">
        <v>0</v>
      </c>
      <c r="D165" s="35">
        <v>0</v>
      </c>
      <c r="E165" s="35">
        <v>0</v>
      </c>
    </row>
    <row r="166" spans="1:5" ht="12">
      <c r="A166" s="22" t="s">
        <v>309</v>
      </c>
      <c r="B166" s="22" t="s">
        <v>598</v>
      </c>
      <c r="C166" s="35">
        <v>57587</v>
      </c>
      <c r="D166" s="35">
        <v>46831</v>
      </c>
      <c r="E166" s="35">
        <v>39155</v>
      </c>
    </row>
    <row r="167" spans="1:5" ht="12">
      <c r="A167" s="22" t="s">
        <v>516</v>
      </c>
      <c r="B167" s="22" t="s">
        <v>203</v>
      </c>
      <c r="C167" s="35">
        <v>156302</v>
      </c>
      <c r="D167" s="35">
        <v>167363</v>
      </c>
      <c r="E167" s="35">
        <v>156890</v>
      </c>
    </row>
    <row r="168" spans="1:5" ht="12">
      <c r="A168" s="22" t="s">
        <v>31</v>
      </c>
      <c r="B168" s="22" t="s">
        <v>217</v>
      </c>
      <c r="C168" s="35">
        <v>0</v>
      </c>
      <c r="D168" s="35">
        <v>0</v>
      </c>
      <c r="E168" s="35">
        <v>0</v>
      </c>
    </row>
    <row r="169" spans="1:5" ht="12">
      <c r="A169" s="22" t="s">
        <v>576</v>
      </c>
      <c r="B169" s="22" t="s">
        <v>38</v>
      </c>
      <c r="C169" s="35">
        <v>0</v>
      </c>
      <c r="D169" s="35">
        <v>0</v>
      </c>
      <c r="E169" s="35">
        <v>0</v>
      </c>
    </row>
    <row r="170" spans="1:5" ht="12">
      <c r="A170" s="22" t="s">
        <v>487</v>
      </c>
      <c r="B170" s="22" t="s">
        <v>445</v>
      </c>
      <c r="C170" s="35">
        <v>0</v>
      </c>
      <c r="D170" s="35">
        <v>0</v>
      </c>
      <c r="E170" s="35">
        <v>0</v>
      </c>
    </row>
    <row r="171" spans="1:5" ht="12">
      <c r="A171" s="22" t="s">
        <v>8</v>
      </c>
      <c r="B171" s="22" t="s">
        <v>548</v>
      </c>
      <c r="C171" s="35">
        <v>0</v>
      </c>
      <c r="D171" s="35">
        <v>0</v>
      </c>
      <c r="E171" s="35">
        <v>0</v>
      </c>
    </row>
    <row r="172" spans="1:5" ht="12">
      <c r="A172" s="22" t="s">
        <v>576</v>
      </c>
      <c r="B172" s="22" t="s">
        <v>498</v>
      </c>
      <c r="C172" s="35">
        <v>0</v>
      </c>
      <c r="D172" s="35">
        <v>0</v>
      </c>
      <c r="E172" s="35">
        <v>0</v>
      </c>
    </row>
    <row r="173" spans="1:5" ht="12">
      <c r="A173" s="22" t="s">
        <v>487</v>
      </c>
      <c r="B173" s="22" t="s">
        <v>277</v>
      </c>
      <c r="C173" s="35">
        <v>0</v>
      </c>
      <c r="D173" s="35">
        <v>0</v>
      </c>
      <c r="E173" s="35">
        <v>0</v>
      </c>
    </row>
    <row r="174" spans="1:5" ht="12">
      <c r="A174" s="22" t="s">
        <v>605</v>
      </c>
      <c r="B174" s="22" t="s">
        <v>483</v>
      </c>
      <c r="C174" s="35">
        <v>0</v>
      </c>
      <c r="D174" s="35">
        <v>0</v>
      </c>
      <c r="E174" s="35">
        <v>0</v>
      </c>
    </row>
    <row r="175" spans="1:5" ht="12">
      <c r="A175" s="22" t="s">
        <v>576</v>
      </c>
      <c r="B175" s="22" t="s">
        <v>142</v>
      </c>
      <c r="C175" s="35">
        <v>0</v>
      </c>
      <c r="D175" s="35">
        <v>0</v>
      </c>
      <c r="E175" s="35">
        <v>0</v>
      </c>
    </row>
    <row r="176" spans="1:5" ht="12">
      <c r="A176" s="22" t="s">
        <v>487</v>
      </c>
      <c r="B176" s="22" t="s">
        <v>318</v>
      </c>
      <c r="C176" s="35">
        <v>0</v>
      </c>
      <c r="D176" s="35">
        <v>0</v>
      </c>
      <c r="E176" s="35">
        <v>0</v>
      </c>
    </row>
    <row r="177" spans="1:5" ht="12">
      <c r="A177" s="22" t="s">
        <v>326</v>
      </c>
      <c r="B177" s="22" t="s">
        <v>284</v>
      </c>
      <c r="C177" s="35">
        <v>63045</v>
      </c>
      <c r="D177" s="35">
        <v>65104</v>
      </c>
      <c r="E177" s="35">
        <v>63493</v>
      </c>
    </row>
    <row r="178" spans="1:5" ht="12">
      <c r="A178" s="22" t="s">
        <v>576</v>
      </c>
      <c r="B178" s="22" t="s">
        <v>343</v>
      </c>
      <c r="C178" s="35">
        <v>63045</v>
      </c>
      <c r="D178" s="35">
        <v>65104</v>
      </c>
      <c r="E178" s="35">
        <v>63493</v>
      </c>
    </row>
    <row r="179" spans="1:5" ht="12">
      <c r="A179" s="22" t="s">
        <v>487</v>
      </c>
      <c r="B179" s="22" t="s">
        <v>130</v>
      </c>
      <c r="C179" s="35">
        <v>0</v>
      </c>
      <c r="D179" s="35">
        <v>0</v>
      </c>
      <c r="E179" s="35">
        <v>0</v>
      </c>
    </row>
    <row r="180" spans="1:5" ht="12">
      <c r="A180" s="22" t="s">
        <v>21</v>
      </c>
      <c r="B180" s="22" t="s">
        <v>513</v>
      </c>
      <c r="C180" s="35">
        <v>0</v>
      </c>
      <c r="D180" s="35">
        <v>0</v>
      </c>
      <c r="E180" s="35">
        <v>0</v>
      </c>
    </row>
    <row r="181" spans="1:5" ht="12">
      <c r="A181" s="22" t="s">
        <v>576</v>
      </c>
      <c r="B181" s="22" t="s">
        <v>173</v>
      </c>
      <c r="C181" s="35">
        <v>0</v>
      </c>
      <c r="D181" s="35">
        <v>0</v>
      </c>
      <c r="E181" s="35">
        <v>0</v>
      </c>
    </row>
    <row r="182" spans="1:5" ht="12">
      <c r="A182" s="22" t="s">
        <v>487</v>
      </c>
      <c r="B182" s="22" t="s">
        <v>587</v>
      </c>
      <c r="C182" s="35">
        <v>0</v>
      </c>
      <c r="D182" s="35">
        <v>0</v>
      </c>
      <c r="E182" s="35">
        <v>0</v>
      </c>
    </row>
    <row r="183" spans="1:5" ht="12">
      <c r="A183" s="22" t="s">
        <v>147</v>
      </c>
      <c r="B183" s="22" t="s">
        <v>160</v>
      </c>
      <c r="C183" s="35">
        <v>0</v>
      </c>
      <c r="D183" s="35">
        <v>0</v>
      </c>
      <c r="E183" s="35">
        <v>0</v>
      </c>
    </row>
    <row r="184" spans="1:5" ht="12">
      <c r="A184" s="22" t="s">
        <v>576</v>
      </c>
      <c r="B184" s="22" t="s">
        <v>27</v>
      </c>
      <c r="C184" s="35">
        <v>0</v>
      </c>
      <c r="D184" s="35">
        <v>0</v>
      </c>
      <c r="E184" s="35">
        <v>0</v>
      </c>
    </row>
    <row r="185" spans="1:5" ht="12">
      <c r="A185" s="22" t="s">
        <v>487</v>
      </c>
      <c r="B185" s="22" t="s">
        <v>437</v>
      </c>
      <c r="C185" s="35">
        <v>0</v>
      </c>
      <c r="D185" s="35">
        <v>0</v>
      </c>
      <c r="E185" s="35">
        <v>0</v>
      </c>
    </row>
    <row r="186" spans="1:5" ht="12">
      <c r="A186" s="22" t="s">
        <v>383</v>
      </c>
      <c r="B186" s="22" t="s">
        <v>604</v>
      </c>
      <c r="C186" s="35">
        <v>55363</v>
      </c>
      <c r="D186" s="35">
        <v>56250</v>
      </c>
      <c r="E186" s="35">
        <v>52679</v>
      </c>
    </row>
    <row r="187" spans="1:5" ht="12">
      <c r="A187" s="22" t="s">
        <v>576</v>
      </c>
      <c r="B187" s="22" t="s">
        <v>488</v>
      </c>
      <c r="C187" s="35">
        <v>55363</v>
      </c>
      <c r="D187" s="35">
        <v>56250</v>
      </c>
      <c r="E187" s="35">
        <v>52679</v>
      </c>
    </row>
    <row r="188" spans="1:5" ht="12">
      <c r="A188" s="22" t="s">
        <v>487</v>
      </c>
      <c r="B188" s="22" t="s">
        <v>266</v>
      </c>
      <c r="C188" s="35">
        <v>0</v>
      </c>
      <c r="D188" s="35">
        <v>0</v>
      </c>
      <c r="E188" s="35">
        <v>0</v>
      </c>
    </row>
    <row r="189" spans="1:5" ht="12">
      <c r="A189" s="22" t="s">
        <v>61</v>
      </c>
      <c r="B189" s="22" t="s">
        <v>264</v>
      </c>
      <c r="C189" s="35">
        <v>0</v>
      </c>
      <c r="D189" s="35">
        <v>0</v>
      </c>
      <c r="E189" s="35">
        <v>0</v>
      </c>
    </row>
    <row r="190" spans="1:5" ht="12">
      <c r="A190" s="22" t="s">
        <v>576</v>
      </c>
      <c r="B190" s="22" t="s">
        <v>334</v>
      </c>
      <c r="C190" s="35">
        <v>0</v>
      </c>
      <c r="D190" s="35">
        <v>0</v>
      </c>
      <c r="E190" s="35">
        <v>0</v>
      </c>
    </row>
    <row r="191" spans="1:5" ht="12">
      <c r="A191" s="22" t="s">
        <v>487</v>
      </c>
      <c r="B191" s="22" t="s">
        <v>121</v>
      </c>
      <c r="C191" s="35">
        <v>0</v>
      </c>
      <c r="D191" s="35">
        <v>0</v>
      </c>
      <c r="E191" s="35">
        <v>0</v>
      </c>
    </row>
    <row r="192" spans="1:5" ht="12">
      <c r="A192" s="22" t="s">
        <v>470</v>
      </c>
      <c r="B192" s="22" t="s">
        <v>618</v>
      </c>
      <c r="C192" s="35">
        <v>0</v>
      </c>
      <c r="D192" s="35">
        <v>0</v>
      </c>
      <c r="E192" s="35">
        <v>0</v>
      </c>
    </row>
    <row r="193" spans="1:5" ht="12">
      <c r="A193" s="22" t="s">
        <v>576</v>
      </c>
      <c r="B193" s="22" t="s">
        <v>163</v>
      </c>
      <c r="C193" s="35">
        <v>0</v>
      </c>
      <c r="D193" s="35">
        <v>0</v>
      </c>
      <c r="E193" s="35">
        <v>0</v>
      </c>
    </row>
    <row r="194" spans="1:5" ht="12">
      <c r="A194" s="22" t="s">
        <v>487</v>
      </c>
      <c r="B194" s="22" t="s">
        <v>617</v>
      </c>
      <c r="C194" s="35">
        <v>0</v>
      </c>
      <c r="D194" s="35">
        <v>0</v>
      </c>
      <c r="E194" s="35">
        <v>0</v>
      </c>
    </row>
    <row r="195" spans="1:5" ht="12">
      <c r="A195" s="22" t="s">
        <v>460</v>
      </c>
      <c r="B195" s="22" t="s">
        <v>250</v>
      </c>
      <c r="C195" s="35">
        <v>0</v>
      </c>
      <c r="D195" s="35">
        <v>0</v>
      </c>
      <c r="E195" s="35">
        <v>0</v>
      </c>
    </row>
    <row r="196" spans="1:5" ht="12">
      <c r="A196" s="22" t="s">
        <v>576</v>
      </c>
      <c r="B196" s="22" t="s">
        <v>16</v>
      </c>
      <c r="C196" s="35">
        <v>0</v>
      </c>
      <c r="D196" s="35">
        <v>0</v>
      </c>
      <c r="E196" s="35">
        <v>0</v>
      </c>
    </row>
    <row r="197" spans="1:5" ht="12">
      <c r="A197" s="22" t="s">
        <v>487</v>
      </c>
      <c r="B197" s="22" t="s">
        <v>469</v>
      </c>
      <c r="C197" s="35">
        <v>0</v>
      </c>
      <c r="D197" s="35">
        <v>0</v>
      </c>
      <c r="E197" s="35">
        <v>0</v>
      </c>
    </row>
    <row r="198" spans="1:5" ht="12">
      <c r="A198" s="22" t="s">
        <v>371</v>
      </c>
      <c r="B198" s="22" t="s">
        <v>243</v>
      </c>
      <c r="C198" s="35">
        <v>0</v>
      </c>
      <c r="D198" s="35">
        <v>0</v>
      </c>
      <c r="E198" s="35">
        <v>0</v>
      </c>
    </row>
    <row r="199" spans="1:5" ht="12">
      <c r="A199" s="22" t="s">
        <v>576</v>
      </c>
      <c r="B199" s="22" t="s">
        <v>612</v>
      </c>
      <c r="C199" s="35">
        <v>0</v>
      </c>
      <c r="D199" s="35">
        <v>0</v>
      </c>
      <c r="E199" s="35">
        <v>0</v>
      </c>
    </row>
    <row r="200" spans="1:5" ht="12">
      <c r="A200" s="22" t="s">
        <v>487</v>
      </c>
      <c r="B200" s="22" t="s">
        <v>154</v>
      </c>
      <c r="C200" s="35">
        <v>0</v>
      </c>
      <c r="D200" s="35">
        <v>0</v>
      </c>
      <c r="E200" s="35">
        <v>0</v>
      </c>
    </row>
    <row r="201" spans="1:5" ht="12">
      <c r="A201" s="22" t="s">
        <v>60</v>
      </c>
      <c r="B201" s="22" t="s">
        <v>299</v>
      </c>
      <c r="C201" s="35">
        <v>0</v>
      </c>
      <c r="D201" s="35">
        <v>0</v>
      </c>
      <c r="E201" s="35">
        <v>0</v>
      </c>
    </row>
    <row r="202" spans="1:5" ht="12">
      <c r="A202" s="22" t="s">
        <v>90</v>
      </c>
      <c r="B202" s="22" t="s">
        <v>622</v>
      </c>
      <c r="C202" s="35">
        <v>0</v>
      </c>
      <c r="D202" s="35">
        <v>0</v>
      </c>
      <c r="E202" s="35">
        <v>0</v>
      </c>
    </row>
    <row r="203" spans="1:5" ht="12">
      <c r="A203" s="22" t="s">
        <v>480</v>
      </c>
      <c r="B203" s="22" t="s">
        <v>167</v>
      </c>
      <c r="C203" s="35">
        <v>0</v>
      </c>
      <c r="D203" s="35">
        <v>0</v>
      </c>
      <c r="E203" s="35">
        <v>0</v>
      </c>
    </row>
    <row r="204" spans="1:5" ht="12">
      <c r="A204" s="22" t="s">
        <v>624</v>
      </c>
      <c r="B204" s="22" t="s">
        <v>532</v>
      </c>
      <c r="C204" s="35">
        <v>27624</v>
      </c>
      <c r="D204" s="35">
        <v>28125</v>
      </c>
      <c r="E204" s="35">
        <v>23256</v>
      </c>
    </row>
    <row r="205" spans="1:5" ht="12">
      <c r="A205" s="22" t="s">
        <v>576</v>
      </c>
      <c r="B205" s="22" t="s">
        <v>135</v>
      </c>
      <c r="C205" s="35">
        <v>27624</v>
      </c>
      <c r="D205" s="35">
        <v>28125</v>
      </c>
      <c r="E205" s="35">
        <v>23256</v>
      </c>
    </row>
    <row r="206" spans="1:5" ht="12">
      <c r="A206" s="22" t="s">
        <v>487</v>
      </c>
      <c r="B206" s="22" t="s">
        <v>308</v>
      </c>
      <c r="C206" s="35">
        <v>0</v>
      </c>
      <c r="D206" s="35">
        <v>0</v>
      </c>
      <c r="E206" s="35">
        <v>0</v>
      </c>
    </row>
    <row r="207" spans="1:5" ht="12">
      <c r="A207" s="22" t="s">
        <v>144</v>
      </c>
      <c r="B207" s="22" t="s">
        <v>179</v>
      </c>
      <c r="C207" s="35">
        <v>9779</v>
      </c>
      <c r="D207" s="35">
        <v>9896</v>
      </c>
      <c r="E207" s="35">
        <v>8794</v>
      </c>
    </row>
    <row r="208" spans="1:5" ht="12">
      <c r="A208" s="22" t="s">
        <v>576</v>
      </c>
      <c r="B208" s="22" t="s">
        <v>289</v>
      </c>
      <c r="C208" s="35">
        <v>9779</v>
      </c>
      <c r="D208" s="35">
        <v>9896</v>
      </c>
      <c r="E208" s="35">
        <v>8794</v>
      </c>
    </row>
    <row r="209" spans="1:5" ht="12">
      <c r="A209" s="22" t="s">
        <v>487</v>
      </c>
      <c r="B209" s="22" t="s">
        <v>476</v>
      </c>
      <c r="C209" s="35">
        <v>0</v>
      </c>
      <c r="D209" s="35">
        <v>0</v>
      </c>
      <c r="E209" s="35">
        <v>0</v>
      </c>
    </row>
    <row r="210" spans="1:5" ht="12">
      <c r="A210" s="22" t="s">
        <v>342</v>
      </c>
      <c r="B210" s="22" t="s">
        <v>568</v>
      </c>
      <c r="C210" s="35">
        <v>491</v>
      </c>
      <c r="D210" s="35">
        <v>7988</v>
      </c>
      <c r="E210" s="35">
        <v>8668</v>
      </c>
    </row>
    <row r="211" spans="1:5" ht="12">
      <c r="A211" s="22" t="s">
        <v>576</v>
      </c>
      <c r="B211" s="22" t="s">
        <v>464</v>
      </c>
      <c r="C211" s="35">
        <v>491</v>
      </c>
      <c r="D211" s="35">
        <v>7988</v>
      </c>
      <c r="E211" s="35">
        <v>8668</v>
      </c>
    </row>
    <row r="212" spans="1:5" ht="12">
      <c r="A212" s="22" t="s">
        <v>487</v>
      </c>
      <c r="B212" s="22" t="s">
        <v>14</v>
      </c>
      <c r="C212" s="35">
        <v>0</v>
      </c>
      <c r="D212" s="35">
        <v>0</v>
      </c>
      <c r="E212" s="35">
        <v>0</v>
      </c>
    </row>
    <row r="213" spans="1:5" ht="12">
      <c r="A213" s="22" t="s">
        <v>457</v>
      </c>
      <c r="B213" s="22" t="s">
        <v>475</v>
      </c>
      <c r="C213" s="35">
        <v>12547</v>
      </c>
      <c r="D213" s="35">
        <v>5693</v>
      </c>
      <c r="E213" s="35">
        <v>5028</v>
      </c>
    </row>
    <row r="214" spans="1:5" ht="12">
      <c r="A214" s="22" t="s">
        <v>431</v>
      </c>
      <c r="B214" s="22" t="s">
        <v>257</v>
      </c>
      <c r="C214" s="35">
        <v>0</v>
      </c>
      <c r="D214" s="35">
        <v>0</v>
      </c>
      <c r="E214" s="35">
        <v>0</v>
      </c>
    </row>
    <row r="215" spans="1:5" ht="12">
      <c r="A215" s="22" t="s">
        <v>509</v>
      </c>
      <c r="B215" s="22" t="s">
        <v>575</v>
      </c>
      <c r="C215" s="35">
        <v>911425</v>
      </c>
      <c r="D215" s="35">
        <v>822455</v>
      </c>
      <c r="E215" s="35">
        <v>361918</v>
      </c>
    </row>
    <row r="216" spans="1:5" ht="12">
      <c r="A216" s="22" t="s">
        <v>603</v>
      </c>
      <c r="B216" s="22" t="s">
        <v>287</v>
      </c>
      <c r="C216" s="35">
        <v>919152</v>
      </c>
      <c r="D216" s="35">
        <v>813986</v>
      </c>
      <c r="E216" s="35">
        <v>346799</v>
      </c>
    </row>
    <row r="217" spans="1:5" ht="12">
      <c r="A217" s="22" t="s">
        <v>58</v>
      </c>
      <c r="B217" s="22" t="s">
        <v>474</v>
      </c>
      <c r="C217" s="35">
        <v>0</v>
      </c>
      <c r="D217" s="35">
        <v>0</v>
      </c>
      <c r="E217" s="35">
        <v>0</v>
      </c>
    </row>
    <row r="218" spans="1:5" ht="12">
      <c r="A218" s="22" t="s">
        <v>573</v>
      </c>
      <c r="B218" s="22" t="s">
        <v>202</v>
      </c>
      <c r="C218" s="35">
        <v>-22518</v>
      </c>
      <c r="D218" s="35">
        <v>7604</v>
      </c>
      <c r="E218" s="35">
        <v>14148</v>
      </c>
    </row>
    <row r="219" spans="1:5" ht="12">
      <c r="A219" s="22" t="s">
        <v>586</v>
      </c>
      <c r="B219" s="22" t="s">
        <v>597</v>
      </c>
      <c r="C219" s="35">
        <v>2597</v>
      </c>
      <c r="D219" s="35">
        <v>182</v>
      </c>
      <c r="E219" s="35">
        <v>253</v>
      </c>
    </row>
    <row r="220" spans="1:5" ht="12">
      <c r="A220" s="22" t="s">
        <v>444</v>
      </c>
      <c r="B220" s="22" t="s">
        <v>233</v>
      </c>
      <c r="C220" s="35">
        <v>12194</v>
      </c>
      <c r="D220" s="35">
        <v>683</v>
      </c>
      <c r="E220" s="35">
        <v>718</v>
      </c>
    </row>
    <row r="221" spans="1:5" ht="12">
      <c r="A221" s="22" t="s">
        <v>242</v>
      </c>
      <c r="B221" s="22" t="s">
        <v>55</v>
      </c>
      <c r="C221" s="35">
        <v>0</v>
      </c>
      <c r="D221" s="35">
        <v>0</v>
      </c>
      <c r="E221" s="35">
        <v>0</v>
      </c>
    </row>
    <row r="222" spans="1:5" ht="12">
      <c r="A222" s="22" t="s">
        <v>337</v>
      </c>
      <c r="B222" s="22" t="s">
        <v>426</v>
      </c>
      <c r="C222" s="35">
        <v>12194</v>
      </c>
      <c r="D222" s="35">
        <v>683</v>
      </c>
      <c r="E222" s="35">
        <v>718</v>
      </c>
    </row>
    <row r="223" spans="1:5" ht="12">
      <c r="A223" s="22" t="s">
        <v>403</v>
      </c>
      <c r="B223" s="22" t="s">
        <v>186</v>
      </c>
      <c r="C223" s="35">
        <v>12195</v>
      </c>
      <c r="D223" s="35">
        <v>684</v>
      </c>
      <c r="E223" s="35">
        <v>719</v>
      </c>
    </row>
    <row r="224" spans="1:5" ht="12">
      <c r="A224" s="22" t="s">
        <v>62</v>
      </c>
      <c r="B224" s="22" t="s">
        <v>401</v>
      </c>
      <c r="C224" s="35">
        <v>-1</v>
      </c>
      <c r="D224" s="35">
        <v>-1</v>
      </c>
      <c r="E224" s="35">
        <v>-1</v>
      </c>
    </row>
    <row r="225" spans="1:5" ht="12">
      <c r="A225" s="22" t="s">
        <v>255</v>
      </c>
      <c r="B225" s="22" t="s">
        <v>209</v>
      </c>
      <c r="C225" s="35">
        <v>856618</v>
      </c>
      <c r="D225" s="35">
        <v>753619</v>
      </c>
      <c r="E225" s="35">
        <v>341027</v>
      </c>
    </row>
    <row r="226" spans="1:5" ht="12">
      <c r="A226" s="22" t="s">
        <v>261</v>
      </c>
      <c r="B226" s="22" t="s">
        <v>455</v>
      </c>
      <c r="C226" s="35">
        <v>266973</v>
      </c>
      <c r="D226" s="35">
        <v>204805</v>
      </c>
      <c r="E226" s="35">
        <v>106632</v>
      </c>
    </row>
    <row r="227" spans="1:5" ht="12">
      <c r="A227" s="22" t="s">
        <v>71</v>
      </c>
      <c r="B227" s="22" t="s">
        <v>4</v>
      </c>
      <c r="C227" s="35">
        <v>308259</v>
      </c>
      <c r="D227" s="35">
        <v>242970</v>
      </c>
      <c r="E227" s="35">
        <v>99305</v>
      </c>
    </row>
    <row r="228" spans="1:5" ht="12">
      <c r="A228" s="22" t="s">
        <v>510</v>
      </c>
      <c r="B228" s="22" t="s">
        <v>362</v>
      </c>
      <c r="C228" s="35">
        <v>28481</v>
      </c>
      <c r="D228" s="35">
        <v>14111</v>
      </c>
      <c r="E228" s="35">
        <v>11250</v>
      </c>
    </row>
    <row r="229" spans="1:5" ht="12">
      <c r="A229" s="22" t="s">
        <v>547</v>
      </c>
      <c r="B229" s="22" t="s">
        <v>127</v>
      </c>
      <c r="C229" s="35">
        <v>199715</v>
      </c>
      <c r="D229" s="35">
        <v>228326</v>
      </c>
      <c r="E229" s="35">
        <v>105372</v>
      </c>
    </row>
    <row r="230" spans="1:5" ht="12">
      <c r="A230" s="22" t="s">
        <v>3</v>
      </c>
      <c r="B230" s="22" t="s">
        <v>440</v>
      </c>
      <c r="C230" s="35">
        <v>131417</v>
      </c>
      <c r="D230" s="35">
        <v>152885</v>
      </c>
      <c r="E230" s="35">
        <v>68058</v>
      </c>
    </row>
    <row r="231" spans="1:5" ht="12">
      <c r="A231" s="22" t="s">
        <v>425</v>
      </c>
      <c r="B231" s="22" t="s">
        <v>42</v>
      </c>
      <c r="C231" s="35">
        <v>54986</v>
      </c>
      <c r="D231" s="35">
        <v>60782</v>
      </c>
      <c r="E231" s="35">
        <v>32634</v>
      </c>
    </row>
    <row r="232" spans="1:5" ht="12">
      <c r="A232" s="22" t="s">
        <v>405</v>
      </c>
      <c r="B232" s="22" t="s">
        <v>366</v>
      </c>
      <c r="C232" s="35">
        <v>11150</v>
      </c>
      <c r="D232" s="35">
        <v>11666</v>
      </c>
      <c r="E232" s="35">
        <v>4231</v>
      </c>
    </row>
    <row r="233" spans="1:5" ht="12">
      <c r="A233" s="22" t="s">
        <v>567</v>
      </c>
      <c r="B233" s="22" t="s">
        <v>138</v>
      </c>
      <c r="C233" s="35">
        <v>0</v>
      </c>
      <c r="D233" s="35">
        <v>0</v>
      </c>
      <c r="E233" s="35">
        <v>0</v>
      </c>
    </row>
    <row r="234" spans="1:5" ht="12">
      <c r="A234" s="22" t="s">
        <v>452</v>
      </c>
      <c r="B234" s="22" t="s">
        <v>421</v>
      </c>
      <c r="C234" s="35">
        <v>2162</v>
      </c>
      <c r="D234" s="35">
        <v>2993</v>
      </c>
      <c r="E234" s="35">
        <v>449</v>
      </c>
    </row>
    <row r="235" spans="1:5" ht="12">
      <c r="A235" s="22" t="s">
        <v>609</v>
      </c>
      <c r="B235" s="22" t="s">
        <v>391</v>
      </c>
      <c r="C235" s="35">
        <v>26005</v>
      </c>
      <c r="D235" s="35">
        <v>26666</v>
      </c>
      <c r="E235" s="35">
        <v>13815</v>
      </c>
    </row>
    <row r="236" spans="1:5" ht="12">
      <c r="A236" s="22" t="s">
        <v>594</v>
      </c>
      <c r="B236" s="22" t="s">
        <v>591</v>
      </c>
      <c r="C236" s="35">
        <v>11434</v>
      </c>
      <c r="D236" s="35">
        <v>10811</v>
      </c>
      <c r="E236" s="35">
        <v>3548</v>
      </c>
    </row>
    <row r="237" spans="1:5" ht="12">
      <c r="A237" s="22" t="s">
        <v>355</v>
      </c>
      <c r="B237" s="22" t="s">
        <v>189</v>
      </c>
      <c r="C237" s="35">
        <v>13137</v>
      </c>
      <c r="D237" s="35">
        <v>15855</v>
      </c>
      <c r="E237" s="35">
        <v>9794</v>
      </c>
    </row>
    <row r="238" spans="1:5" ht="12">
      <c r="A238" s="22" t="s">
        <v>120</v>
      </c>
      <c r="B238" s="22" t="s">
        <v>521</v>
      </c>
      <c r="C238" s="35">
        <v>0</v>
      </c>
      <c r="D238" s="35">
        <v>0</v>
      </c>
      <c r="E238" s="35">
        <v>0</v>
      </c>
    </row>
    <row r="239" spans="1:5" ht="12">
      <c r="A239" s="22" t="s">
        <v>358</v>
      </c>
      <c r="B239" s="22" t="s">
        <v>291</v>
      </c>
      <c r="C239" s="35">
        <v>1434</v>
      </c>
      <c r="D239" s="35">
        <v>0</v>
      </c>
      <c r="E239" s="35">
        <v>473</v>
      </c>
    </row>
    <row r="240" spans="1:5" ht="12">
      <c r="A240" s="22" t="s">
        <v>608</v>
      </c>
      <c r="B240" s="22" t="s">
        <v>57</v>
      </c>
      <c r="C240" s="35">
        <v>-8969</v>
      </c>
      <c r="D240" s="35">
        <v>18276</v>
      </c>
      <c r="E240" s="35">
        <v>-3290</v>
      </c>
    </row>
    <row r="241" spans="1:5" ht="12">
      <c r="A241" s="22" t="s">
        <v>79</v>
      </c>
      <c r="B241" s="22" t="s">
        <v>339</v>
      </c>
      <c r="C241" s="35">
        <v>0</v>
      </c>
      <c r="D241" s="35">
        <v>0</v>
      </c>
      <c r="E241" s="35">
        <v>0</v>
      </c>
    </row>
    <row r="242" spans="1:5" ht="12">
      <c r="A242" s="22" t="s">
        <v>288</v>
      </c>
      <c r="B242" s="22" t="s">
        <v>75</v>
      </c>
      <c r="C242" s="35">
        <v>0</v>
      </c>
      <c r="D242" s="35">
        <v>0</v>
      </c>
      <c r="E242" s="35">
        <v>0</v>
      </c>
    </row>
    <row r="243" spans="1:5" ht="12">
      <c r="A243" s="22" t="s">
        <v>201</v>
      </c>
      <c r="B243" s="22" t="s">
        <v>329</v>
      </c>
      <c r="C243" s="35">
        <v>36154</v>
      </c>
      <c r="D243" s="35">
        <v>18465</v>
      </c>
      <c r="E243" s="35">
        <v>7943</v>
      </c>
    </row>
    <row r="244" spans="1:5" ht="12">
      <c r="A244" s="22" t="s">
        <v>596</v>
      </c>
      <c r="B244" s="22" t="s">
        <v>481</v>
      </c>
      <c r="C244" s="35">
        <v>54807</v>
      </c>
      <c r="D244" s="35">
        <v>68836</v>
      </c>
      <c r="E244" s="35">
        <v>20891</v>
      </c>
    </row>
    <row r="245" spans="1:5" ht="12">
      <c r="A245" s="22" t="s">
        <v>84</v>
      </c>
      <c r="B245" s="22" t="s">
        <v>471</v>
      </c>
      <c r="C245" s="35">
        <v>-3989</v>
      </c>
      <c r="D245" s="35">
        <v>-11849</v>
      </c>
      <c r="E245" s="35">
        <v>-4155</v>
      </c>
    </row>
    <row r="246" spans="1:5" ht="12">
      <c r="A246" s="22" t="s">
        <v>316</v>
      </c>
      <c r="B246" s="22" t="s">
        <v>607</v>
      </c>
      <c r="C246" s="35">
        <v>0</v>
      </c>
      <c r="D246" s="35">
        <v>0</v>
      </c>
      <c r="E246" s="35">
        <v>0</v>
      </c>
    </row>
    <row r="247" spans="1:5" ht="12">
      <c r="A247" s="22" t="s">
        <v>211</v>
      </c>
      <c r="B247" s="22" t="s">
        <v>484</v>
      </c>
      <c r="C247" s="35">
        <v>0</v>
      </c>
      <c r="D247" s="35">
        <v>0</v>
      </c>
      <c r="E247" s="35">
        <v>0</v>
      </c>
    </row>
    <row r="248" spans="1:5" ht="12">
      <c r="A248" s="22" t="s">
        <v>554</v>
      </c>
      <c r="B248" s="22" t="s">
        <v>294</v>
      </c>
      <c r="C248" s="35">
        <v>0</v>
      </c>
      <c r="D248" s="35">
        <v>0</v>
      </c>
      <c r="E248" s="35">
        <v>0</v>
      </c>
    </row>
    <row r="249" spans="1:5" ht="12">
      <c r="A249" s="22" t="s">
        <v>63</v>
      </c>
      <c r="B249" s="22" t="s">
        <v>172</v>
      </c>
      <c r="C249" s="35">
        <v>0</v>
      </c>
      <c r="D249" s="35">
        <v>0</v>
      </c>
      <c r="E249" s="35">
        <v>0</v>
      </c>
    </row>
    <row r="250" spans="1:5" ht="12">
      <c r="A250" s="22" t="s">
        <v>256</v>
      </c>
      <c r="B250" s="22" t="s">
        <v>542</v>
      </c>
      <c r="C250" s="35">
        <v>0</v>
      </c>
      <c r="D250" s="35">
        <v>0</v>
      </c>
      <c r="E250" s="35">
        <v>0</v>
      </c>
    </row>
    <row r="251" spans="1:5" ht="12">
      <c r="A251" s="22" t="s">
        <v>337</v>
      </c>
      <c r="B251" s="22" t="s">
        <v>572</v>
      </c>
      <c r="C251" s="35">
        <v>0</v>
      </c>
      <c r="D251" s="35">
        <v>0</v>
      </c>
      <c r="E251" s="35">
        <v>0</v>
      </c>
    </row>
    <row r="252" spans="1:5" ht="12">
      <c r="A252" s="22" t="s">
        <v>472</v>
      </c>
      <c r="B252" s="22" t="s">
        <v>153</v>
      </c>
      <c r="C252" s="35">
        <v>2093</v>
      </c>
      <c r="D252" s="35">
        <v>551</v>
      </c>
      <c r="E252" s="35">
        <v>336</v>
      </c>
    </row>
    <row r="253" spans="1:5" ht="12">
      <c r="A253" s="22" t="s">
        <v>388</v>
      </c>
      <c r="B253" s="22" t="s">
        <v>13</v>
      </c>
      <c r="C253" s="35">
        <v>2093</v>
      </c>
      <c r="D253" s="35">
        <v>551</v>
      </c>
      <c r="E253" s="35">
        <v>336</v>
      </c>
    </row>
    <row r="254" spans="1:5" ht="12">
      <c r="A254" s="22" t="s">
        <v>551</v>
      </c>
      <c r="B254" s="22" t="s">
        <v>159</v>
      </c>
      <c r="C254" s="35">
        <v>2093</v>
      </c>
      <c r="D254" s="35">
        <v>551</v>
      </c>
      <c r="E254" s="35">
        <v>336</v>
      </c>
    </row>
    <row r="255" spans="1:5" ht="12">
      <c r="A255" s="22" t="s">
        <v>537</v>
      </c>
      <c r="B255" s="22" t="s">
        <v>602</v>
      </c>
      <c r="C255" s="35">
        <v>0</v>
      </c>
      <c r="D255" s="35">
        <v>0</v>
      </c>
      <c r="E255" s="35">
        <v>0</v>
      </c>
    </row>
    <row r="256" spans="1:5" ht="12">
      <c r="A256" s="22" t="s">
        <v>188</v>
      </c>
      <c r="B256" s="22" t="s">
        <v>263</v>
      </c>
      <c r="C256" s="35">
        <v>0</v>
      </c>
      <c r="D256" s="35">
        <v>0</v>
      </c>
      <c r="E256" s="35">
        <v>0</v>
      </c>
    </row>
    <row r="257" spans="1:5" ht="12">
      <c r="A257" s="22" t="s">
        <v>86</v>
      </c>
      <c r="B257" s="22" t="s">
        <v>546</v>
      </c>
      <c r="C257" s="35">
        <v>0</v>
      </c>
      <c r="D257" s="35">
        <v>0</v>
      </c>
      <c r="E257" s="35">
        <v>0</v>
      </c>
    </row>
    <row r="258" spans="1:5" ht="12">
      <c r="A258" s="22" t="s">
        <v>390</v>
      </c>
      <c r="B258" s="22" t="s">
        <v>216</v>
      </c>
      <c r="C258" s="35">
        <v>0</v>
      </c>
      <c r="D258" s="35">
        <v>0</v>
      </c>
      <c r="E258" s="35">
        <v>0</v>
      </c>
    </row>
    <row r="259" spans="1:5" ht="12">
      <c r="A259" s="22" t="s">
        <v>349</v>
      </c>
      <c r="B259" s="22" t="s">
        <v>463</v>
      </c>
      <c r="C259" s="35">
        <v>0</v>
      </c>
      <c r="D259" s="35">
        <v>0</v>
      </c>
      <c r="E259" s="35">
        <v>0</v>
      </c>
    </row>
    <row r="260" spans="1:5" ht="12">
      <c r="A260" s="22" t="s">
        <v>12</v>
      </c>
      <c r="B260" s="22" t="s">
        <v>98</v>
      </c>
      <c r="C260" s="35">
        <v>0</v>
      </c>
      <c r="D260" s="35">
        <v>0</v>
      </c>
      <c r="E260" s="35">
        <v>0</v>
      </c>
    </row>
    <row r="261" spans="1:5" ht="12">
      <c r="A261" s="22" t="s">
        <v>443</v>
      </c>
      <c r="B261" s="22" t="s">
        <v>333</v>
      </c>
      <c r="C261" s="35">
        <v>0</v>
      </c>
      <c r="D261" s="35">
        <v>0</v>
      </c>
      <c r="E261" s="35">
        <v>0</v>
      </c>
    </row>
    <row r="262" spans="1:5" ht="12">
      <c r="A262" s="22" t="s">
        <v>551</v>
      </c>
      <c r="B262" s="22" t="s">
        <v>19</v>
      </c>
      <c r="C262" s="35">
        <v>0</v>
      </c>
      <c r="D262" s="35">
        <v>0</v>
      </c>
      <c r="E262" s="35">
        <v>0</v>
      </c>
    </row>
    <row r="263" spans="1:5" ht="12">
      <c r="A263" s="22" t="s">
        <v>537</v>
      </c>
      <c r="B263" s="22" t="s">
        <v>74</v>
      </c>
      <c r="C263" s="35">
        <v>0</v>
      </c>
      <c r="D263" s="35">
        <v>0</v>
      </c>
      <c r="E263" s="35">
        <v>0</v>
      </c>
    </row>
    <row r="264" spans="1:5" ht="12">
      <c r="A264" s="22" t="s">
        <v>213</v>
      </c>
      <c r="B264" s="22" t="s">
        <v>459</v>
      </c>
      <c r="C264" s="35">
        <v>0</v>
      </c>
      <c r="D264" s="35">
        <v>0</v>
      </c>
      <c r="E264" s="35">
        <v>0</v>
      </c>
    </row>
    <row r="265" spans="1:5" ht="12">
      <c r="A265" s="22" t="s">
        <v>86</v>
      </c>
      <c r="B265" s="22" t="s">
        <v>400</v>
      </c>
      <c r="C265" s="35">
        <v>0</v>
      </c>
      <c r="D265" s="35">
        <v>0</v>
      </c>
      <c r="E265" s="35">
        <v>0</v>
      </c>
    </row>
    <row r="266" spans="1:5" ht="12">
      <c r="A266" s="22" t="s">
        <v>427</v>
      </c>
      <c r="B266" s="22" t="s">
        <v>328</v>
      </c>
      <c r="C266" s="35">
        <v>0</v>
      </c>
      <c r="D266" s="35">
        <v>0</v>
      </c>
      <c r="E266" s="35">
        <v>0</v>
      </c>
    </row>
    <row r="267" spans="1:5" ht="12">
      <c r="A267" s="22" t="s">
        <v>323</v>
      </c>
      <c r="B267" s="22" t="s">
        <v>517</v>
      </c>
      <c r="C267" s="35">
        <v>6082</v>
      </c>
      <c r="D267" s="35">
        <v>12400</v>
      </c>
      <c r="E267" s="35">
        <v>4491</v>
      </c>
    </row>
    <row r="268" spans="1:5" ht="12">
      <c r="A268" s="22" t="s">
        <v>354</v>
      </c>
      <c r="B268" s="22" t="s">
        <v>168</v>
      </c>
      <c r="C268" s="35">
        <v>0</v>
      </c>
      <c r="D268" s="35">
        <v>0</v>
      </c>
      <c r="E268" s="35">
        <v>0</v>
      </c>
    </row>
    <row r="269" spans="1:5" ht="12">
      <c r="A269" s="22" t="s">
        <v>347</v>
      </c>
      <c r="B269" s="22" t="s">
        <v>623</v>
      </c>
      <c r="C269" s="35">
        <v>0</v>
      </c>
      <c r="D269" s="35">
        <v>0</v>
      </c>
      <c r="E269" s="35">
        <v>0</v>
      </c>
    </row>
    <row r="270" spans="1:5" ht="12">
      <c r="A270" s="22" t="s">
        <v>553</v>
      </c>
      <c r="B270" s="22" t="s">
        <v>251</v>
      </c>
      <c r="C270" s="35">
        <v>0</v>
      </c>
      <c r="D270" s="35">
        <v>0</v>
      </c>
      <c r="E270" s="35">
        <v>0</v>
      </c>
    </row>
    <row r="271" spans="1:5" ht="12">
      <c r="A271" s="22" t="s">
        <v>276</v>
      </c>
      <c r="B271" s="22" t="s">
        <v>561</v>
      </c>
      <c r="C271" s="35">
        <v>0</v>
      </c>
      <c r="D271" s="35">
        <v>0</v>
      </c>
      <c r="E271" s="35">
        <v>0</v>
      </c>
    </row>
    <row r="272" spans="1:5" ht="12">
      <c r="A272" s="22" t="s">
        <v>327</v>
      </c>
      <c r="B272" s="22" t="s">
        <v>220</v>
      </c>
      <c r="C272" s="35">
        <v>6082</v>
      </c>
      <c r="D272" s="35">
        <v>12400</v>
      </c>
      <c r="E272" s="35">
        <v>4491</v>
      </c>
    </row>
    <row r="273" spans="1:5" ht="12">
      <c r="A273" s="22" t="s">
        <v>508</v>
      </c>
      <c r="B273" s="22" t="s">
        <v>279</v>
      </c>
      <c r="C273" s="35">
        <v>0</v>
      </c>
      <c r="D273" s="35">
        <v>0</v>
      </c>
      <c r="E273" s="35">
        <v>0</v>
      </c>
    </row>
    <row r="274" spans="1:5" ht="12">
      <c r="A274" s="22" t="s">
        <v>114</v>
      </c>
      <c r="B274" s="22" t="s">
        <v>237</v>
      </c>
      <c r="C274" s="35">
        <v>0</v>
      </c>
      <c r="D274" s="35">
        <v>0</v>
      </c>
      <c r="E274" s="35">
        <v>0</v>
      </c>
    </row>
    <row r="275" spans="1:5" ht="12">
      <c r="A275" s="22" t="s">
        <v>124</v>
      </c>
      <c r="B275" s="22" t="s">
        <v>143</v>
      </c>
      <c r="C275" s="35">
        <v>0</v>
      </c>
      <c r="D275" s="35">
        <v>0</v>
      </c>
      <c r="E275" s="35">
        <v>0</v>
      </c>
    </row>
    <row r="276" spans="1:5" ht="12">
      <c r="A276" s="22" t="s">
        <v>357</v>
      </c>
      <c r="B276" s="22" t="s">
        <v>157</v>
      </c>
      <c r="C276" s="35">
        <v>0</v>
      </c>
      <c r="D276" s="35">
        <v>0</v>
      </c>
      <c r="E276" s="35">
        <v>0</v>
      </c>
    </row>
    <row r="277" spans="1:5" ht="12">
      <c r="A277" s="22" t="s">
        <v>496</v>
      </c>
      <c r="B277" s="22" t="s">
        <v>600</v>
      </c>
      <c r="C277" s="35">
        <v>0</v>
      </c>
      <c r="D277" s="35">
        <v>0</v>
      </c>
      <c r="E277" s="35">
        <v>0</v>
      </c>
    </row>
    <row r="278" spans="1:5" ht="12">
      <c r="A278" s="22" t="s">
        <v>23</v>
      </c>
      <c r="B278" s="22" t="s">
        <v>260</v>
      </c>
      <c r="C278" s="35">
        <v>0</v>
      </c>
      <c r="D278" s="35">
        <v>0</v>
      </c>
      <c r="E278" s="35">
        <v>0</v>
      </c>
    </row>
    <row r="279" spans="1:5" ht="12">
      <c r="A279" s="22" t="s">
        <v>28</v>
      </c>
      <c r="B279" s="22" t="s">
        <v>494</v>
      </c>
      <c r="C279" s="35">
        <v>0</v>
      </c>
      <c r="D279" s="35">
        <v>0</v>
      </c>
      <c r="E279" s="35">
        <v>0</v>
      </c>
    </row>
    <row r="280" spans="1:5" ht="12">
      <c r="A280" s="22" t="s">
        <v>497</v>
      </c>
      <c r="B280" s="22" t="s">
        <v>353</v>
      </c>
      <c r="C280" s="35">
        <v>0</v>
      </c>
      <c r="D280" s="35">
        <v>0</v>
      </c>
      <c r="E280" s="35">
        <v>0</v>
      </c>
    </row>
    <row r="281" spans="1:5" ht="12">
      <c r="A281" s="22" t="s">
        <v>414</v>
      </c>
      <c r="B281" s="22" t="s">
        <v>322</v>
      </c>
      <c r="C281" s="35">
        <v>0</v>
      </c>
      <c r="D281" s="35">
        <v>0</v>
      </c>
      <c r="E281" s="35">
        <v>0</v>
      </c>
    </row>
    <row r="282" spans="1:5" ht="12">
      <c r="A282" s="22" t="s">
        <v>357</v>
      </c>
      <c r="B282" s="22" t="s">
        <v>305</v>
      </c>
      <c r="C282" s="35">
        <v>0</v>
      </c>
      <c r="D282" s="35">
        <v>0</v>
      </c>
      <c r="E282" s="35">
        <v>0</v>
      </c>
    </row>
    <row r="283" spans="1:5" ht="12">
      <c r="A283" s="22" t="s">
        <v>496</v>
      </c>
      <c r="B283" s="22" t="s">
        <v>141</v>
      </c>
      <c r="C283" s="35">
        <v>0</v>
      </c>
      <c r="D283" s="35">
        <v>0</v>
      </c>
      <c r="E283" s="35">
        <v>0</v>
      </c>
    </row>
    <row r="284" spans="1:5" ht="12">
      <c r="A284" s="22" t="s">
        <v>23</v>
      </c>
      <c r="B284" s="22" t="s">
        <v>424</v>
      </c>
      <c r="C284" s="35">
        <v>0</v>
      </c>
      <c r="D284" s="35">
        <v>0</v>
      </c>
      <c r="E284" s="35">
        <v>0</v>
      </c>
    </row>
    <row r="285" spans="1:5" ht="12">
      <c r="A285" s="22" t="s">
        <v>28</v>
      </c>
      <c r="B285" s="22" t="s">
        <v>39</v>
      </c>
      <c r="C285" s="35">
        <v>0</v>
      </c>
      <c r="D285" s="35">
        <v>0</v>
      </c>
      <c r="E285" s="35">
        <v>0</v>
      </c>
    </row>
    <row r="286" spans="1:5" ht="12">
      <c r="A286" s="22" t="s">
        <v>497</v>
      </c>
      <c r="B286" s="22" t="s">
        <v>207</v>
      </c>
      <c r="C286" s="35">
        <v>0</v>
      </c>
      <c r="D286" s="35">
        <v>0</v>
      </c>
      <c r="E286" s="35">
        <v>0</v>
      </c>
    </row>
    <row r="287" spans="1:5" ht="12">
      <c r="A287" s="22" t="s">
        <v>241</v>
      </c>
      <c r="B287" s="22" t="s">
        <v>245</v>
      </c>
      <c r="C287" s="35">
        <v>50818</v>
      </c>
      <c r="D287" s="35">
        <v>56987</v>
      </c>
      <c r="E287" s="35">
        <v>16736</v>
      </c>
    </row>
    <row r="288" spans="1:5" ht="12">
      <c r="A288" s="22" t="s">
        <v>152</v>
      </c>
      <c r="B288" s="22" t="s">
        <v>191</v>
      </c>
      <c r="C288" s="35">
        <v>25236</v>
      </c>
      <c r="D288" s="35">
        <v>23834</v>
      </c>
      <c r="E288" s="35">
        <v>11213</v>
      </c>
    </row>
    <row r="289" spans="1:5" ht="12">
      <c r="A289" s="22" t="s">
        <v>314</v>
      </c>
      <c r="B289" s="22" t="s">
        <v>468</v>
      </c>
      <c r="C289" s="35">
        <v>30401</v>
      </c>
      <c r="D289" s="35">
        <v>26438</v>
      </c>
      <c r="E289" s="35">
        <v>11213</v>
      </c>
    </row>
    <row r="290" spans="1:5" ht="12">
      <c r="A290" s="22" t="s">
        <v>113</v>
      </c>
      <c r="B290" s="22" t="s">
        <v>404</v>
      </c>
      <c r="C290" s="35">
        <v>0</v>
      </c>
      <c r="D290" s="35">
        <v>0</v>
      </c>
      <c r="E290" s="35">
        <v>0</v>
      </c>
    </row>
    <row r="291" spans="1:5" ht="12">
      <c r="A291" s="22" t="s">
        <v>30</v>
      </c>
      <c r="B291" s="22" t="s">
        <v>67</v>
      </c>
      <c r="C291" s="35">
        <v>-5165</v>
      </c>
      <c r="D291" s="35">
        <v>-2604</v>
      </c>
      <c r="E291" s="35">
        <v>-1500</v>
      </c>
    </row>
    <row r="292" spans="1:5" ht="12">
      <c r="A292" s="22" t="s">
        <v>370</v>
      </c>
      <c r="B292" s="22" t="s">
        <v>117</v>
      </c>
      <c r="C292" s="35">
        <v>0</v>
      </c>
      <c r="D292" s="35">
        <v>0</v>
      </c>
      <c r="E292" s="35">
        <v>1500</v>
      </c>
    </row>
    <row r="293" spans="1:5" ht="12">
      <c r="A293" s="22" t="s">
        <v>303</v>
      </c>
      <c r="B293" s="22" t="s">
        <v>536</v>
      </c>
      <c r="C293" s="35">
        <v>25582</v>
      </c>
      <c r="D293" s="35">
        <v>33153</v>
      </c>
      <c r="E293" s="35">
        <v>5523</v>
      </c>
    </row>
    <row r="294" spans="1:5" ht="12">
      <c r="A294" s="22" t="s">
        <v>69</v>
      </c>
      <c r="B294" s="22" t="s">
        <v>523</v>
      </c>
      <c r="C294" s="35">
        <v>0</v>
      </c>
      <c r="D294" s="35">
        <v>0</v>
      </c>
      <c r="E294" s="35">
        <v>0</v>
      </c>
    </row>
    <row r="295" spans="1:5" ht="12">
      <c r="A295" s="22" t="s">
        <v>525</v>
      </c>
      <c r="B295" s="22" t="s">
        <v>524</v>
      </c>
      <c r="C295" s="35">
        <v>25582</v>
      </c>
      <c r="D295" s="35">
        <v>33153</v>
      </c>
      <c r="E295" s="35">
        <v>5523</v>
      </c>
    </row>
  </sheetData>
  <printOptions/>
  <pageMargins left="0.33" right="0.35" top="0.62" bottom="0.69" header="0.41" footer="0.41"/>
  <pageSetup horizontalDpi="300" verticalDpi="300" orientation="portrait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1" customWidth="1"/>
    <col min="2" max="2" width="75.28125" style="1" customWidth="1"/>
    <col min="3" max="4" width="14.140625" style="23" customWidth="1"/>
    <col min="5" max="5" width="9.140625" style="1" customWidth="1"/>
    <col min="6" max="6" width="0" style="1" hidden="1" customWidth="1"/>
    <col min="7" max="7" width="10.57421875" style="1" customWidth="1"/>
    <col min="8" max="8" width="10.140625" style="1" customWidth="1"/>
    <col min="9" max="9" width="9.140625" style="1" customWidth="1"/>
    <col min="10" max="10" width="17.140625" style="1" customWidth="1"/>
    <col min="11" max="256" width="9.140625" style="1" customWidth="1"/>
  </cols>
  <sheetData>
    <row r="2" ht="15">
      <c r="A2" s="32" t="s">
        <v>171</v>
      </c>
    </row>
    <row r="3" spans="1:4" ht="12">
      <c r="A3" s="3"/>
      <c r="B3" s="3"/>
      <c r="C3" s="4" t="str">
        <f>Bil!C6</f>
        <v>2023</v>
      </c>
      <c r="D3" s="4" t="str">
        <f>Bil!D6</f>
        <v>2022</v>
      </c>
    </row>
    <row r="4" spans="1:2" ht="12">
      <c r="A4" s="36" t="s">
        <v>150</v>
      </c>
      <c r="B4" s="36" t="s">
        <v>132</v>
      </c>
    </row>
    <row r="6" spans="2:6" ht="12">
      <c r="B6" s="6" t="s">
        <v>149</v>
      </c>
      <c r="C6" s="24">
        <f>Bil!C293</f>
        <v>25582</v>
      </c>
      <c r="D6" s="24">
        <f>Bil!D293</f>
        <v>33153</v>
      </c>
      <c r="F6" s="1" t="s">
        <v>125</v>
      </c>
    </row>
    <row r="7" spans="2:7" ht="12">
      <c r="B7" s="1" t="s">
        <v>151</v>
      </c>
      <c r="C7" s="25">
        <f>Bil!C288</f>
        <v>25236</v>
      </c>
      <c r="D7" s="25">
        <f>Bil!D288</f>
        <v>23834</v>
      </c>
      <c r="F7" s="1" t="s">
        <v>330</v>
      </c>
      <c r="G7" s="21"/>
    </row>
    <row r="8" spans="2:7" ht="12">
      <c r="B8" s="1" t="s">
        <v>590</v>
      </c>
      <c r="C8" s="25">
        <f>-Bil!C245+Bil!C246</f>
        <v>3989</v>
      </c>
      <c r="D8" s="25">
        <f>-Bil!D245+Bil!D246</f>
        <v>11849</v>
      </c>
      <c r="F8" s="1" t="s">
        <v>76</v>
      </c>
      <c r="G8" s="21"/>
    </row>
    <row r="9" spans="2:6" ht="12">
      <c r="B9" s="1" t="s">
        <v>453</v>
      </c>
      <c r="C9" s="25">
        <f>-Bil!C246</f>
        <v>0</v>
      </c>
      <c r="D9" s="25">
        <f>-Bil!D246</f>
        <v>0</v>
      </c>
      <c r="F9" s="1" t="s">
        <v>461</v>
      </c>
    </row>
    <row r="10" spans="2:7" ht="12">
      <c r="B10" s="1" t="s">
        <v>382</v>
      </c>
      <c r="C10" s="25"/>
      <c r="D10" s="25"/>
      <c r="F10" s="1" t="s">
        <v>102</v>
      </c>
      <c r="G10" s="21"/>
    </row>
    <row r="11" spans="2:4" ht="24">
      <c r="B11" s="7" t="s">
        <v>324</v>
      </c>
      <c r="C11" s="24">
        <f>SUM(C6:C10)</f>
        <v>54807</v>
      </c>
      <c r="D11" s="24">
        <f>SUM(D6:D10)</f>
        <v>68836</v>
      </c>
    </row>
    <row r="12" spans="3:4" ht="12">
      <c r="C12" s="25"/>
      <c r="D12" s="25"/>
    </row>
    <row r="13" spans="1:4" ht="12">
      <c r="A13" s="39" t="s">
        <v>378</v>
      </c>
      <c r="B13" s="39"/>
      <c r="C13" s="25"/>
      <c r="D13" s="25"/>
    </row>
    <row r="14" spans="2:6" ht="12">
      <c r="B14" s="1" t="s">
        <v>140</v>
      </c>
      <c r="C14" s="25">
        <f>Bil!C241+Bil!C242+Bil!C233+Bil!C232</f>
        <v>11150</v>
      </c>
      <c r="D14" s="25">
        <f>Bil!D241+Bil!D242+Bil!D233+Bil!D232</f>
        <v>11666</v>
      </c>
      <c r="F14" s="1" t="s">
        <v>272</v>
      </c>
    </row>
    <row r="15" spans="2:6" ht="12">
      <c r="B15" s="1" t="s">
        <v>606</v>
      </c>
      <c r="C15" s="25">
        <f>Bil!C237+Bil!C236</f>
        <v>24571</v>
      </c>
      <c r="D15" s="25">
        <f>Bil!D237+Bil!D236</f>
        <v>26666</v>
      </c>
      <c r="F15" s="1" t="s">
        <v>486</v>
      </c>
    </row>
    <row r="16" spans="2:6" ht="12">
      <c r="B16" s="1" t="s">
        <v>56</v>
      </c>
      <c r="C16" s="25">
        <f>-Bil!C274</f>
        <v>0</v>
      </c>
      <c r="D16" s="25">
        <f>-Bil!D274</f>
        <v>0</v>
      </c>
      <c r="F16" s="1" t="s">
        <v>226</v>
      </c>
    </row>
    <row r="17" spans="2:4" ht="24">
      <c r="B17" s="20" t="s">
        <v>110</v>
      </c>
      <c r="C17" s="25"/>
      <c r="D17" s="25"/>
    </row>
    <row r="18" spans="2:4" ht="12">
      <c r="B18" s="1" t="s">
        <v>520</v>
      </c>
      <c r="C18" s="25"/>
      <c r="D18" s="25"/>
    </row>
    <row r="19" spans="1:4" ht="12">
      <c r="A19" s="6" t="s">
        <v>116</v>
      </c>
      <c r="B19" s="5"/>
      <c r="C19" s="24">
        <f>+SUM(C14:C18)</f>
        <v>35721</v>
      </c>
      <c r="D19" s="24">
        <f>+SUM(D14:D18)</f>
        <v>38332</v>
      </c>
    </row>
    <row r="20" spans="2:4" ht="12">
      <c r="B20" s="7" t="s">
        <v>259</v>
      </c>
      <c r="C20" s="24">
        <f>C19+C11</f>
        <v>90528</v>
      </c>
      <c r="D20" s="24">
        <f>D19+D11</f>
        <v>107168</v>
      </c>
    </row>
    <row r="21" spans="2:4" ht="12">
      <c r="B21" s="7"/>
      <c r="C21" s="25"/>
      <c r="D21" s="25"/>
    </row>
    <row r="22" spans="1:4" ht="12">
      <c r="A22" s="39" t="s">
        <v>356</v>
      </c>
      <c r="B22" s="39" t="s">
        <v>356</v>
      </c>
      <c r="C22" s="25"/>
      <c r="D22" s="25"/>
    </row>
    <row r="23" spans="2:6" ht="12">
      <c r="B23" s="1" t="s">
        <v>479</v>
      </c>
      <c r="C23" s="25">
        <f>Bil!D83-Bil!C83+Bil!D89-Bil!C89</f>
        <v>7784</v>
      </c>
      <c r="D23" s="25">
        <f>Bil!E83-Bil!D83+Bil!E89-Bil!D89</f>
        <v>-2050</v>
      </c>
      <c r="F23" s="1" t="s">
        <v>433</v>
      </c>
    </row>
    <row r="24" spans="2:6" ht="12">
      <c r="B24" s="1" t="s">
        <v>577</v>
      </c>
      <c r="C24" s="25">
        <f>Bil!D91-Bil!C91</f>
        <v>-24982</v>
      </c>
      <c r="D24" s="25">
        <f>Bil!E91-Bil!D91</f>
        <v>-48670</v>
      </c>
      <c r="F24" s="1" t="s">
        <v>33</v>
      </c>
    </row>
    <row r="25" spans="2:6" ht="12">
      <c r="B25" s="1" t="s">
        <v>254</v>
      </c>
      <c r="C25" s="25">
        <f>Bil!C183-Bil!D183+Bil!C186-Bil!D186</f>
        <v>-887</v>
      </c>
      <c r="D25" s="25">
        <f>Bil!D183-Bil!E183+Bil!D186-Bil!E186</f>
        <v>3571</v>
      </c>
      <c r="F25" s="1" t="s">
        <v>375</v>
      </c>
    </row>
    <row r="26" spans="2:6" ht="12">
      <c r="B26" s="1" t="s">
        <v>64</v>
      </c>
      <c r="C26" s="25">
        <f>Bil!D126-Bil!C126</f>
        <v>-4234</v>
      </c>
      <c r="D26" s="25">
        <f>Bil!E126-Bil!D126</f>
        <v>1682</v>
      </c>
      <c r="F26" s="1" t="s">
        <v>148</v>
      </c>
    </row>
    <row r="27" spans="2:6" ht="12">
      <c r="B27" s="1" t="s">
        <v>423</v>
      </c>
      <c r="C27" s="25">
        <f>Bil!C213-Bil!D213</f>
        <v>6854</v>
      </c>
      <c r="D27" s="25">
        <f>Bil!D213-Bil!E213</f>
        <v>665</v>
      </c>
      <c r="F27" s="1" t="s">
        <v>415</v>
      </c>
    </row>
    <row r="28" spans="2:6" ht="12">
      <c r="B28" s="1" t="s">
        <v>351</v>
      </c>
      <c r="C28" s="25">
        <f>(Bil!D95-Bil!C95+Bil!D98-Bil!C98+Bil!D101-Bil!C101+Bil!D104-Bil!C104+Bil!D107-Bil!C107+Bil!D109-Bil!C109+Bil!D111-Bil!C111)+(Bil!C172-Bil!D172+Bil!C175-Bil!D175+Bil!C181-Bil!D181)+(Bil!C190-Bil!D190+Bil!C193-Bil!D193+Bil!C196-Bil!D196+Bil!C199-Bil!D199+Bil!C202-Bil!D202+Bil!C208-Bil!D208+Bil!C211-Bil!D211)</f>
        <v>-7563</v>
      </c>
      <c r="D28" s="25">
        <f>(Bil!E95-Bil!D95+Bil!E98-Bil!D98+Bil!E101-Bil!D101+Bil!E104-Bil!D104+Bil!E107-Bil!D107+Bil!E109-Bil!D109+Bil!E111-Bil!D111)+(Bil!D172-Bil!E172+Bil!D175-Bil!E175+Bil!D181-Bil!E181)+(Bil!D190-Bil!E190+Bil!D193-Bil!E193+Bil!D196-Bil!E196+Bil!D199-Bil!E199+Bil!D202-Bil!E202+Bil!D208-Bil!E208+Bil!D211-Bil!E211)</f>
        <v>914</v>
      </c>
      <c r="F28" s="1" t="s">
        <v>46</v>
      </c>
    </row>
    <row r="29" spans="1:4" ht="12">
      <c r="A29" s="6" t="s">
        <v>197</v>
      </c>
      <c r="B29" s="5"/>
      <c r="C29" s="24">
        <f>+SUM(C23:C28)</f>
        <v>-23028</v>
      </c>
      <c r="D29" s="24">
        <f>+SUM(D23:D28)</f>
        <v>-43888</v>
      </c>
    </row>
    <row r="30" spans="2:4" ht="12">
      <c r="B30" s="7" t="s">
        <v>210</v>
      </c>
      <c r="C30" s="24">
        <f>C29+C20</f>
        <v>67500</v>
      </c>
      <c r="D30" s="24">
        <f>D29+D20</f>
        <v>63280</v>
      </c>
    </row>
    <row r="31" spans="2:4" ht="12">
      <c r="B31" s="7"/>
      <c r="C31" s="25"/>
      <c r="D31" s="25"/>
    </row>
    <row r="32" spans="1:4" ht="12">
      <c r="A32" s="8" t="s">
        <v>274</v>
      </c>
      <c r="C32" s="25"/>
      <c r="D32" s="25"/>
    </row>
    <row r="33" spans="2:6" ht="12">
      <c r="B33" s="1" t="s">
        <v>104</v>
      </c>
      <c r="C33" s="25">
        <f>Bil!C245</f>
        <v>-3989</v>
      </c>
      <c r="D33" s="25">
        <f>Bil!D245</f>
        <v>-11849</v>
      </c>
      <c r="F33" s="1" t="s">
        <v>582</v>
      </c>
    </row>
    <row r="34" spans="2:6" ht="12">
      <c r="B34" s="1" t="s">
        <v>278</v>
      </c>
      <c r="C34" s="25">
        <f>-Bil!C288+Bil!C204-Bil!D204</f>
        <v>-25737</v>
      </c>
      <c r="D34" s="25">
        <f>-Bil!D288+Bil!D204-Bil!E204</f>
        <v>-18965</v>
      </c>
      <c r="F34" s="1" t="s">
        <v>180</v>
      </c>
    </row>
    <row r="35" spans="2:8" ht="12">
      <c r="B35" s="1" t="s">
        <v>267</v>
      </c>
      <c r="C35" s="25"/>
      <c r="D35" s="25"/>
      <c r="F35" s="1" t="s">
        <v>534</v>
      </c>
      <c r="G35" s="2"/>
      <c r="H35" s="9"/>
    </row>
    <row r="36" spans="2:8" ht="12">
      <c r="B36" s="1" t="s">
        <v>412</v>
      </c>
      <c r="C36" s="25">
        <f>Bil!C160-Bil!D160+Bil!C166-Bil!D166-(Bil!C232+Bil!C233+Bil!C241+Bil!C242)+Bil!C274</f>
        <v>33452</v>
      </c>
      <c r="D36" s="25">
        <f>Bil!D160-Bil!E160+Bil!D166-Bil!E166-(Bil!D232+Bil!D233+Bil!D241+Bil!D242)+Bil!D274</f>
        <v>5031</v>
      </c>
      <c r="E36" s="10"/>
      <c r="F36" s="1" t="s">
        <v>300</v>
      </c>
      <c r="G36" s="2"/>
      <c r="H36" s="9"/>
    </row>
    <row r="37" spans="2:8" ht="12">
      <c r="B37" s="1" t="s">
        <v>363</v>
      </c>
      <c r="C37" s="25"/>
      <c r="D37" s="25"/>
      <c r="E37" s="10"/>
      <c r="G37" s="2"/>
      <c r="H37" s="9"/>
    </row>
    <row r="38" spans="1:5" ht="12">
      <c r="A38" s="6" t="s">
        <v>321</v>
      </c>
      <c r="B38" s="5"/>
      <c r="C38" s="24">
        <f>+SUM(C33:C36)</f>
        <v>3726</v>
      </c>
      <c r="D38" s="24">
        <f>+SUM(D33:D36)</f>
        <v>-25783</v>
      </c>
      <c r="E38" s="10"/>
    </row>
    <row r="39" spans="2:4" ht="12">
      <c r="B39" s="11" t="s">
        <v>580</v>
      </c>
      <c r="C39" s="24">
        <f>+C11+C19+C29+C38</f>
        <v>71226</v>
      </c>
      <c r="D39" s="24">
        <f>+D11+D19+D29+D38</f>
        <v>37497</v>
      </c>
    </row>
    <row r="40" spans="2:4" ht="12">
      <c r="B40" s="11"/>
      <c r="C40" s="25"/>
      <c r="D40" s="25"/>
    </row>
    <row r="41" spans="1:4" ht="12">
      <c r="A41" s="36" t="s">
        <v>504</v>
      </c>
      <c r="B41" s="36" t="s">
        <v>346</v>
      </c>
      <c r="C41" s="25"/>
      <c r="D41" s="25"/>
    </row>
    <row r="42" spans="1:4" ht="12">
      <c r="A42" s="5"/>
      <c r="B42" s="5"/>
      <c r="C42" s="25"/>
      <c r="D42" s="25"/>
    </row>
    <row r="43" spans="1:4" ht="12">
      <c r="A43" s="8" t="s">
        <v>304</v>
      </c>
      <c r="C43" s="24">
        <f>C44+C45</f>
        <v>-11420</v>
      </c>
      <c r="D43" s="24">
        <f>D44+D45</f>
        <v>-12881</v>
      </c>
    </row>
    <row r="44" spans="2:6" ht="12">
      <c r="B44" s="1" t="s">
        <v>493</v>
      </c>
      <c r="C44" s="25">
        <f>IF(Bil!C39-Bil!D39+Bil!C237&gt;0,-(Bil!C39-Bil!D39+Bil!C237),0)</f>
        <v>-11420</v>
      </c>
      <c r="D44" s="25">
        <f>IF(Bil!D39-Bil!E39+Bil!D237&gt;0,-(Bil!D39-Bil!E39+Bil!D237),0)</f>
        <v>-12881</v>
      </c>
      <c r="F44" s="1" t="s">
        <v>253</v>
      </c>
    </row>
    <row r="45" spans="2:6" ht="12">
      <c r="B45" s="1" t="s">
        <v>317</v>
      </c>
      <c r="C45" s="25">
        <f>IF(Bil!C39-Bil!D39+Bil!C237&lt;0,-(Bil!C39-Bil!D39+Bil!C237),0)</f>
        <v>0</v>
      </c>
      <c r="D45" s="25">
        <f>IF(Bil!D39-Bil!E39+Bil!D237&lt;0,-(Bil!D39-Bil!E39+Bil!D237),0)</f>
        <v>0</v>
      </c>
      <c r="F45" s="1" t="s">
        <v>503</v>
      </c>
    </row>
    <row r="46" spans="3:4" ht="12">
      <c r="C46" s="25"/>
      <c r="D46" s="25"/>
    </row>
    <row r="47" spans="1:4" ht="12">
      <c r="A47" s="8" t="s">
        <v>350</v>
      </c>
      <c r="C47" s="24">
        <f>C48+C49</f>
        <v>-13916</v>
      </c>
      <c r="D47" s="24">
        <f>D48+D49</f>
        <v>-7748</v>
      </c>
    </row>
    <row r="48" spans="2:6" ht="12">
      <c r="B48" s="1" t="s">
        <v>493</v>
      </c>
      <c r="C48" s="25">
        <f>IF(Bil!C12-Bil!D12+Bil!C236&gt;0,-(Bil!C12-Bil!D12+Bil!C236),0)</f>
        <v>-13916</v>
      </c>
      <c r="D48" s="25">
        <f>IF(Bil!D12-Bil!E12+Bil!D236&gt;0,-(Bil!D12-Bil!E12+Bil!D236),0)</f>
        <v>-7748</v>
      </c>
      <c r="E48" s="10"/>
      <c r="F48" s="1" t="s">
        <v>106</v>
      </c>
    </row>
    <row r="49" spans="2:6" ht="12">
      <c r="B49" s="1" t="s">
        <v>317</v>
      </c>
      <c r="C49" s="25">
        <f>IF(Bil!C12-Bil!D12+Bil!C236&lt;0,-(Bil!C12-Bil!D12+Bil!C236),0)</f>
        <v>0</v>
      </c>
      <c r="D49" s="25">
        <f>IF(Bil!D12-Bil!E12+Bil!D236&lt;0,-(Bil!D12-Bil!E12+Bil!D236),0)</f>
        <v>0</v>
      </c>
      <c r="F49" s="1" t="s">
        <v>345</v>
      </c>
    </row>
    <row r="50" spans="3:4" ht="12">
      <c r="C50" s="25"/>
      <c r="D50" s="25"/>
    </row>
    <row r="51" spans="1:4" ht="12">
      <c r="A51" s="8" t="s">
        <v>78</v>
      </c>
      <c r="C51" s="24">
        <f>C52+C53</f>
        <v>-36307</v>
      </c>
      <c r="D51" s="24">
        <f>D52+D53</f>
        <v>21773</v>
      </c>
    </row>
    <row r="52" spans="2:6" ht="12">
      <c r="B52" s="1" t="s">
        <v>493</v>
      </c>
      <c r="C52" s="25">
        <f>IF(Bil!C57-Bil!D57&gt;0,-(Bil!C57-Bil!D57),0)</f>
        <v>-36307</v>
      </c>
      <c r="D52" s="25">
        <f>IF(Bil!D57-Bil!E57&gt;0,-(Bil!D57-Bil!E57),0)</f>
        <v>0</v>
      </c>
      <c r="F52" s="1" t="s">
        <v>564</v>
      </c>
    </row>
    <row r="53" spans="2:6" ht="12">
      <c r="B53" s="1" t="s">
        <v>317</v>
      </c>
      <c r="C53" s="25">
        <f>IF(Bil!C57-Bil!D57&lt;0,-(Bil!C57-Bil!D57),0)</f>
        <v>0</v>
      </c>
      <c r="D53" s="25">
        <f>IF(Bil!D57-Bil!E57&lt;0,-(Bil!D57-Bil!E57),0)</f>
        <v>21773</v>
      </c>
      <c r="F53" s="1" t="s">
        <v>195</v>
      </c>
    </row>
    <row r="54" spans="3:4" ht="12">
      <c r="C54" s="25"/>
      <c r="D54" s="25"/>
    </row>
    <row r="55" spans="1:4" ht="12">
      <c r="A55" s="8" t="s">
        <v>392</v>
      </c>
      <c r="C55" s="24">
        <f>C56+C57</f>
        <v>0</v>
      </c>
      <c r="D55" s="24">
        <f>D56+D57</f>
        <v>0</v>
      </c>
    </row>
    <row r="56" spans="2:6" ht="12">
      <c r="B56" s="1" t="s">
        <v>493</v>
      </c>
      <c r="C56" s="25">
        <f>IF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&lt;0,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),0)</f>
        <v>0</v>
      </c>
      <c r="D56" s="25">
        <f>IF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&lt;0,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),0)</f>
        <v>0</v>
      </c>
      <c r="F56" s="1" t="s">
        <v>417</v>
      </c>
    </row>
    <row r="57" spans="2:6" ht="12">
      <c r="B57" s="1" t="s">
        <v>317</v>
      </c>
      <c r="C57" s="25">
        <f>IF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&gt;0,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),0)</f>
        <v>0</v>
      </c>
      <c r="D57" s="25">
        <f>IF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&gt;0,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),0)</f>
        <v>0</v>
      </c>
      <c r="F57" s="1" t="s">
        <v>48</v>
      </c>
    </row>
    <row r="58" spans="3:4" ht="12">
      <c r="C58" s="25"/>
      <c r="D58" s="25"/>
    </row>
    <row r="59" spans="1:4" ht="12">
      <c r="A59" s="8" t="s">
        <v>223</v>
      </c>
      <c r="C59" s="24"/>
      <c r="D59" s="24"/>
    </row>
    <row r="60" spans="1:4" ht="12">
      <c r="A60" s="1" t="s">
        <v>271</v>
      </c>
      <c r="C60" s="25"/>
      <c r="D60" s="25"/>
    </row>
    <row r="61" spans="2:4" ht="12">
      <c r="B61" s="11" t="s">
        <v>535</v>
      </c>
      <c r="C61" s="26">
        <f>+C43+C47+C51+C55+C59+C60</f>
        <v>-61643</v>
      </c>
      <c r="D61" s="26">
        <f>+D43+D47+D51+D55+D59+D60</f>
        <v>1144</v>
      </c>
    </row>
    <row r="62" spans="2:4" ht="12">
      <c r="B62" s="11"/>
      <c r="C62" s="27"/>
      <c r="D62" s="27"/>
    </row>
    <row r="63" spans="1:4" ht="12">
      <c r="A63" s="36" t="s">
        <v>275</v>
      </c>
      <c r="B63" s="36" t="s">
        <v>47</v>
      </c>
      <c r="C63" s="27"/>
      <c r="D63" s="27"/>
    </row>
    <row r="64" spans="1:4" ht="12">
      <c r="A64" s="5"/>
      <c r="B64" s="5"/>
      <c r="C64" s="27"/>
      <c r="D64" s="27"/>
    </row>
    <row r="65" spans="1:4" ht="12">
      <c r="A65" s="37" t="s">
        <v>560</v>
      </c>
      <c r="B65" s="37"/>
      <c r="C65" s="27"/>
      <c r="D65" s="27"/>
    </row>
    <row r="66" spans="1:6" ht="12">
      <c r="A66" s="12"/>
      <c r="B66" s="12" t="s">
        <v>162</v>
      </c>
      <c r="C66" s="27">
        <f>Bil!C178-Bil!D178</f>
        <v>-2059</v>
      </c>
      <c r="D66" s="27">
        <f>Bil!D178-Bil!E178</f>
        <v>1611</v>
      </c>
      <c r="F66" s="1" t="s">
        <v>224</v>
      </c>
    </row>
    <row r="67" spans="2:6" ht="12">
      <c r="B67" s="1" t="s">
        <v>419</v>
      </c>
      <c r="C67" s="27">
        <f>IF(Bil!C179-Bil!D179+Bil!C169-Bil!D169+Bil!C170-Bil!D170&gt;0,Bil!C179-Bil!D179+Bil!C169-Bil!D169+Bil!C170-Bil!D170,0)</f>
        <v>0</v>
      </c>
      <c r="D67" s="27">
        <f>IF(Bil!D179-Bil!E179+Bil!D169-Bil!E169+Bil!D170-Bil!E170&gt;0,Bil!D179-Bil!E179+Bil!D169-Bil!E169+Bil!D170-Bil!E170,0)</f>
        <v>0</v>
      </c>
      <c r="F67" s="13" t="s">
        <v>563</v>
      </c>
    </row>
    <row r="68" spans="2:6" ht="12">
      <c r="B68" s="1" t="s">
        <v>166</v>
      </c>
      <c r="C68" s="27">
        <f>IF(Bil!C179-Bil!D179+Bil!C169-Bil!D169+Bil!C170-Bil!D170&lt;0,Bil!C179-Bil!D179+Bil!C169-Bil!D169+Bil!C170-Bil!D170,0)</f>
        <v>0</v>
      </c>
      <c r="D68" s="27">
        <f>IF(Bil!D179-Bil!E179+Bil!D169-Bil!E169+Bil!D170-Bil!E170&lt;0,Bil!D179-Bil!E179+Bil!D169-Bil!E169+Bil!D170-Bil!E170,0)</f>
        <v>0</v>
      </c>
      <c r="F68" s="1" t="s">
        <v>268</v>
      </c>
    </row>
    <row r="69" spans="3:4" ht="12">
      <c r="C69" s="27"/>
      <c r="D69" s="27"/>
    </row>
    <row r="70" spans="1:4" ht="12">
      <c r="A70" s="37" t="s">
        <v>5</v>
      </c>
      <c r="B70" s="37" t="s">
        <v>5</v>
      </c>
      <c r="C70" s="27"/>
      <c r="D70" s="27"/>
    </row>
    <row r="71" spans="2:6" ht="12">
      <c r="B71" s="1" t="s">
        <v>165</v>
      </c>
      <c r="C71" s="28">
        <f>IF((Bil!D8-Bil!C8+Bil!C129-Bil!D129)&gt;0,Bil!D8-Bil!C8+Bil!C129-Bil!D129,0)</f>
        <v>0</v>
      </c>
      <c r="D71" s="28">
        <f>IF((Bil!E8-Bil!D8+Bil!D129-Bil!E129)&gt;0,Bil!E8-Bil!D8+Bil!D129-Bil!E129,0)</f>
        <v>0</v>
      </c>
      <c r="F71" s="1" t="s">
        <v>70</v>
      </c>
    </row>
    <row r="72" spans="2:4" ht="12">
      <c r="B72" s="1" t="s">
        <v>381</v>
      </c>
      <c r="C72" s="28"/>
      <c r="D72" s="28"/>
    </row>
    <row r="73" spans="2:6" ht="12">
      <c r="B73" s="1" t="s">
        <v>376</v>
      </c>
      <c r="C73" s="27">
        <f>IF((Bil!D8-Bil!C8+Bil!C129-Bil!D129)&lt;0,(Bil!D8-Bil!C8+Bil!C129-Bil!D129),0)</f>
        <v>0</v>
      </c>
      <c r="D73" s="27">
        <f>IF((Bil!E8-Bil!D8+Bil!D129-Bil!E129)&lt;0,(Bil!E8-Bil!D8+Bil!D129-Bil!E129),0)</f>
        <v>0</v>
      </c>
      <c r="F73" s="1" t="s">
        <v>406</v>
      </c>
    </row>
    <row r="74" spans="2:6" ht="12">
      <c r="B74" s="1" t="s">
        <v>182</v>
      </c>
      <c r="C74" s="28">
        <f>Bil!C130-Bil!D130+Bil!C131-Bil!D131+Bil!C132-Bil!D132+Bil!C133-Bil!D133+Bil!C134-Bil!D134+Bil!C152-Bil!D152+Bil!C153-Bil!D153+Bil!C155-Bil!D155+Bil!C156-Bil!D156-Bil!D154+Bil!C157-Bil!D157-Bil!C159</f>
        <v>-3951</v>
      </c>
      <c r="D74" s="28">
        <f>Bil!D130-Bil!E130+Bil!D131-Bil!E131+Bil!D132-Bil!E132+Bil!D133-Bil!E133+Bil!D134-Bil!E134+Bil!D152-Bil!E152+Bil!D153-Bil!E153+Bil!D155-Bil!E155+Bil!D156-Bil!E156-Bil!E154+Bil!D157-Bil!E157-Bil!D159</f>
        <v>-40411</v>
      </c>
      <c r="F74" s="1" t="s">
        <v>118</v>
      </c>
    </row>
    <row r="75" spans="2:4" ht="12">
      <c r="B75" s="11" t="s">
        <v>458</v>
      </c>
      <c r="C75" s="26">
        <f>+SUM(C65:C74)</f>
        <v>-6010</v>
      </c>
      <c r="D75" s="26">
        <f>+SUM(D65:D74)</f>
        <v>-38800</v>
      </c>
    </row>
    <row r="76" ht="12">
      <c r="B76" s="11"/>
    </row>
    <row r="77" spans="1:4" ht="12">
      <c r="A77" s="38" t="s">
        <v>119</v>
      </c>
      <c r="B77" s="38" t="s">
        <v>282</v>
      </c>
      <c r="C77" s="29">
        <f>+C75+C61+C39</f>
        <v>3573</v>
      </c>
      <c r="D77" s="29">
        <f>+D75+D61+D39</f>
        <v>-159</v>
      </c>
    </row>
    <row r="78" spans="1:6" ht="12">
      <c r="A78" s="6" t="s">
        <v>178</v>
      </c>
      <c r="C78" s="26"/>
      <c r="D78" s="26"/>
      <c r="F78" s="1" t="s">
        <v>367</v>
      </c>
    </row>
    <row r="79" spans="2:4" ht="12">
      <c r="B79" s="1" t="s">
        <v>422</v>
      </c>
      <c r="C79" s="27">
        <f>Bil!D123</f>
        <v>5208</v>
      </c>
      <c r="D79" s="27">
        <f>Bil!E123</f>
        <v>5523</v>
      </c>
    </row>
    <row r="80" spans="2:4" ht="12">
      <c r="B80" s="1" t="s">
        <v>293</v>
      </c>
      <c r="C80" s="27">
        <f>Bil!D124</f>
        <v>0</v>
      </c>
      <c r="D80" s="27">
        <f>Bil!E124</f>
        <v>0</v>
      </c>
    </row>
    <row r="81" spans="2:4" ht="12">
      <c r="B81" s="1" t="s">
        <v>45</v>
      </c>
      <c r="C81" s="27">
        <f>Bil!D125</f>
        <v>1621</v>
      </c>
      <c r="D81" s="27">
        <f>Bil!E125</f>
        <v>1465</v>
      </c>
    </row>
    <row r="82" spans="2:4" ht="12">
      <c r="B82" s="6" t="s">
        <v>336</v>
      </c>
      <c r="C82" s="26">
        <f>C81+C80+C79</f>
        <v>6829</v>
      </c>
      <c r="D82" s="26">
        <f>D81+D80+D79</f>
        <v>6988</v>
      </c>
    </row>
    <row r="83" spans="1:6" ht="12">
      <c r="A83" s="6" t="s">
        <v>545</v>
      </c>
      <c r="C83" s="26"/>
      <c r="D83" s="26"/>
      <c r="F83" s="1" t="s">
        <v>88</v>
      </c>
    </row>
    <row r="84" spans="2:4" ht="12">
      <c r="B84" s="1" t="s">
        <v>422</v>
      </c>
      <c r="C84" s="27">
        <f>Bil!C123</f>
        <v>10329</v>
      </c>
      <c r="D84" s="27">
        <f>Bil!D123</f>
        <v>5208</v>
      </c>
    </row>
    <row r="85" spans="2:4" ht="12">
      <c r="B85" s="1" t="s">
        <v>293</v>
      </c>
      <c r="C85" s="27">
        <f>Bil!C124</f>
        <v>0</v>
      </c>
      <c r="D85" s="27">
        <f>Bil!D124</f>
        <v>0</v>
      </c>
    </row>
    <row r="86" spans="2:4" ht="12">
      <c r="B86" s="1" t="s">
        <v>45</v>
      </c>
      <c r="C86" s="27">
        <f>Bil!C125</f>
        <v>73</v>
      </c>
      <c r="D86" s="27">
        <f>Bil!D125</f>
        <v>1621</v>
      </c>
    </row>
    <row r="87" spans="2:4" ht="12">
      <c r="B87" s="6" t="s">
        <v>192</v>
      </c>
      <c r="C87" s="26">
        <f>+C82+C77</f>
        <v>10402</v>
      </c>
      <c r="D87" s="26">
        <f>+D82+D77</f>
        <v>6829</v>
      </c>
    </row>
    <row r="88" spans="2:4" ht="12">
      <c r="B88" s="17">
        <f>IF(OR(C89&lt;&gt;"OK",D89&lt;&gt;"OK"),"LIQUIDITA' REALE DA BILANCIO","")</f>
      </c>
      <c r="C88" s="30">
        <f>IF(OR(Bil!C122&lt;&gt;C87,Bil!C122&lt;&gt;C84+C85+C86),Bil!C122,"")</f>
      </c>
      <c r="D88" s="30">
        <f>IF(OR(Bil!D122&lt;&gt;D87,Bil!D122&lt;&gt;D84+D85+D86),Bil!D122,"")</f>
      </c>
    </row>
    <row r="89" spans="2:4" ht="12">
      <c r="B89" s="17">
        <f>IF(OR(C89&lt;&gt;"OK",D89&lt;&gt;"OK"),"DELTA","")</f>
      </c>
      <c r="C89" s="31" t="str">
        <f>IF(OR(Bil!C122&lt;&gt;C87,Bil!C122&lt;&gt;C84+C85+C86),C88-C87,"OK")</f>
        <v>OK</v>
      </c>
      <c r="D89" s="31" t="str">
        <f>IF(OR(Bil!D122&lt;&gt;D87,Bil!D122&lt;&gt;D84+D85+D86),D88-D87,"OK")</f>
        <v>OK</v>
      </c>
    </row>
    <row r="91" ht="12">
      <c r="B91" s="19" t="s">
        <v>95</v>
      </c>
    </row>
    <row r="92" ht="117.75" customHeight="1">
      <c r="B92" s="18" t="s">
        <v>571</v>
      </c>
    </row>
  </sheetData>
  <mergeCells count="8">
    <mergeCell ref="A4:B4"/>
    <mergeCell ref="A13:B13"/>
    <mergeCell ref="A22:B22"/>
    <mergeCell ref="A41:B41"/>
    <mergeCell ref="A63:B63"/>
    <mergeCell ref="A65:B65"/>
    <mergeCell ref="A70:B70"/>
    <mergeCell ref="A77:B77"/>
  </mergeCells>
  <printOptions/>
  <pageMargins left="0.23" right="0.23" top="0.69" bottom="0.64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9"/>
  <sheetViews>
    <sheetView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1" customWidth="1"/>
    <col min="2" max="2" width="75.28125" style="1" customWidth="1"/>
    <col min="3" max="4" width="14.140625" style="23" customWidth="1"/>
    <col min="5" max="5" width="9.140625" style="1" customWidth="1"/>
    <col min="6" max="6" width="0" style="1" hidden="1" customWidth="1"/>
    <col min="7" max="7" width="10.57421875" style="1" customWidth="1"/>
    <col min="8" max="8" width="10.140625" style="1" customWidth="1"/>
    <col min="9" max="9" width="9.140625" style="1" customWidth="1"/>
    <col min="10" max="10" width="17.140625" style="1" customWidth="1"/>
    <col min="11" max="256" width="9.140625" style="1" customWidth="1"/>
  </cols>
  <sheetData>
    <row r="2" ht="15">
      <c r="A2" s="32" t="s">
        <v>214</v>
      </c>
    </row>
    <row r="3" spans="1:4" ht="12">
      <c r="A3" s="3"/>
      <c r="B3" s="3"/>
      <c r="C3" s="4" t="str">
        <f>Bil!C6</f>
        <v>2023</v>
      </c>
      <c r="D3" s="4" t="str">
        <f>Bil!D6</f>
        <v>2022</v>
      </c>
    </row>
    <row r="4" spans="1:2" ht="12" customHeight="1">
      <c r="A4" s="36" t="s">
        <v>146</v>
      </c>
      <c r="B4" s="36" t="s">
        <v>132</v>
      </c>
    </row>
    <row r="6" spans="2:6" ht="12">
      <c r="B6" s="1" t="s">
        <v>325</v>
      </c>
      <c r="C6" s="25">
        <f>Bil!C216+(Bil!D91-Bil!C91)</f>
        <v>894170</v>
      </c>
      <c r="D6" s="25">
        <f>Bil!D216+(Bil!E91-Bil!D91)</f>
        <v>765316</v>
      </c>
      <c r="F6" s="1" t="s">
        <v>125</v>
      </c>
    </row>
    <row r="7" spans="2:6" ht="12">
      <c r="B7" s="1" t="s">
        <v>302</v>
      </c>
      <c r="C7" s="25">
        <f>(Bil!C215-Bil!C216)+Bil!C274+(Bil!D95-Bil!C95+Bil!D98-Bil!C98+Bil!D101-Bil!C101+Bil!D104-Bil!C104+Bil!D107-Bil!C107+Bil!D109-Bil!C109+Bil!D111-Bil!C111)+(Bil!D83-Bil!C83+Bil!D89-Bil!C89+Bil!D126-Bil!C126)</f>
        <v>-4126</v>
      </c>
      <c r="D7" s="25">
        <f>(Bil!D215-Bil!D216)+Bil!D274+(Bil!E95-Bil!D95+Bil!E98-Bil!D98+Bil!E101-Bil!D101+Bil!E104-Bil!D104+Bil!E107-Bil!D107+Bil!E109-Bil!D109+Bil!E111-Bil!D111)+(Bil!E83-Bil!D83+Bil!E89-Bil!D89+Bil!E126-Bil!D126)</f>
        <v>8593</v>
      </c>
      <c r="F7" s="1" t="s">
        <v>330</v>
      </c>
    </row>
    <row r="8" spans="2:6" ht="12">
      <c r="B8" s="1" t="s">
        <v>311</v>
      </c>
      <c r="C8" s="25">
        <f>-Bil!C226+(+Bil!C183-Bil!D183+Bil!C186-Bil!D186)</f>
        <v>-267860</v>
      </c>
      <c r="D8" s="25">
        <f>-Bil!D226+(+Bil!D183-Bil!E183+Bil!D186-Bil!E186)</f>
        <v>-201234</v>
      </c>
      <c r="F8" s="1" t="s">
        <v>76</v>
      </c>
    </row>
    <row r="9" spans="2:6" ht="12">
      <c r="B9" s="1" t="s">
        <v>365</v>
      </c>
      <c r="C9" s="25">
        <f>-Bil!C227-Bil!C228</f>
        <v>-336740</v>
      </c>
      <c r="D9" s="25">
        <f>-Bil!D227-Bil!D228</f>
        <v>-257081</v>
      </c>
      <c r="F9" s="1" t="s">
        <v>461</v>
      </c>
    </row>
    <row r="10" spans="2:6" ht="12">
      <c r="B10" s="1" t="s">
        <v>495</v>
      </c>
      <c r="C10" s="25">
        <f>-Bil!C230-Bil!C231-Bil!C234</f>
        <v>-188565</v>
      </c>
      <c r="D10" s="25">
        <f>-Bil!D230-Bil!D231-Bil!D234</f>
        <v>-216660</v>
      </c>
      <c r="F10" s="1" t="s">
        <v>102</v>
      </c>
    </row>
    <row r="11" spans="2:4" ht="12">
      <c r="B11" s="20" t="s">
        <v>377</v>
      </c>
      <c r="C11" s="25">
        <f>-Bil!C238-Bil!C239-Bil!C240-Bil!C243+(Bil!C172-Bil!D172+Bil!C175-Bil!D175+Bil!C181-Bil!D181)+(Bil!C190-Bil!D190+Bil!C193-Bil!D193+Bil!C196-Bil!D196+Bil!C199-Bil!D199+Bil!C202-Bil!D202+Bil!C208-Bil!D208+Bil!C211-Bil!D211)+(+Bil!C213-Bil!D213)+(Bil!C160-Bil!D160+Bil!C166-Bil!D166)-(Bil!C232+Bil!C233+Bil!C241+Bil!C242)</f>
        <v>4073</v>
      </c>
      <c r="D11" s="25">
        <f>-Bil!D238-Bil!D239-Bil!D240-Bil!D243+(Bil!D172-Bil!E172+Bil!D175-Bil!E175+Bil!D181-Bil!E181)+(Bil!D190-Bil!E190+Bil!D193-Bil!E193+Bil!D196-Bil!E196+Bil!D199-Bil!E199+Bil!D202-Bil!E202+Bil!D208-Bil!E208+Bil!D211-Bil!E211)+(+Bil!D213-Bil!E213)+(Bil!D160-Bil!E160+Bil!D166-Bil!E166)-(Bil!D232+Bil!D233+Bil!D241+Bil!D242)</f>
        <v>-30623</v>
      </c>
    </row>
    <row r="12" spans="2:4" ht="12">
      <c r="B12" s="1" t="s">
        <v>68</v>
      </c>
      <c r="C12" s="25">
        <f>-Bil!C288+(Bil!C204-Bil!D204)</f>
        <v>-25737</v>
      </c>
      <c r="D12" s="25">
        <f>-Bil!D288+(Bil!D204-Bil!E204)</f>
        <v>-18965</v>
      </c>
    </row>
    <row r="13" spans="2:6" ht="12">
      <c r="B13" s="1" t="s">
        <v>104</v>
      </c>
      <c r="C13" s="25">
        <f>Bil!C245</f>
        <v>-3989</v>
      </c>
      <c r="D13" s="25">
        <f>Bil!D245</f>
        <v>-11849</v>
      </c>
      <c r="F13" s="1" t="s">
        <v>272</v>
      </c>
    </row>
    <row r="14" spans="2:6" ht="12">
      <c r="B14" s="1" t="s">
        <v>267</v>
      </c>
      <c r="C14" s="25"/>
      <c r="D14" s="25"/>
      <c r="F14" s="1" t="s">
        <v>486</v>
      </c>
    </row>
    <row r="15" spans="2:4" ht="12">
      <c r="B15" s="11"/>
      <c r="C15" s="25"/>
      <c r="D15" s="25"/>
    </row>
    <row r="16" spans="2:4" ht="12">
      <c r="B16" s="11" t="s">
        <v>580</v>
      </c>
      <c r="C16" s="24">
        <f>SUM(C6:C14)</f>
        <v>71226</v>
      </c>
      <c r="D16" s="24">
        <f>SUM(D6:D14)</f>
        <v>37497</v>
      </c>
    </row>
    <row r="17" spans="2:4" ht="12">
      <c r="B17" s="11"/>
      <c r="C17" s="25">
        <f>IF(ROUND(C16-'Rendiconto Indiretto'!C39,2)=0,"",C16-'Rendiconto Indiretto'!C39)</f>
      </c>
      <c r="D17" s="25">
        <f>IF(ROUND(D16-'Rendiconto Indiretto'!D39,2)=0,"",D16-'Rendiconto Indiretto'!D39)</f>
      </c>
    </row>
    <row r="18" spans="1:4" ht="12" customHeight="1">
      <c r="A18" s="36" t="s">
        <v>504</v>
      </c>
      <c r="B18" s="36" t="s">
        <v>346</v>
      </c>
      <c r="C18" s="25"/>
      <c r="D18" s="25"/>
    </row>
    <row r="19" spans="1:4" ht="12">
      <c r="A19" s="5"/>
      <c r="B19" s="5"/>
      <c r="C19" s="25"/>
      <c r="D19" s="25"/>
    </row>
    <row r="20" spans="1:4" ht="12">
      <c r="A20" s="8" t="s">
        <v>304</v>
      </c>
      <c r="C20" s="24">
        <f>C21+C22</f>
        <v>-11420</v>
      </c>
      <c r="D20" s="24">
        <f>D21+D22</f>
        <v>-12881</v>
      </c>
    </row>
    <row r="21" spans="2:6" ht="12">
      <c r="B21" s="1" t="s">
        <v>493</v>
      </c>
      <c r="C21" s="25">
        <f>IF(Bil!C39-Bil!D39+Bil!C237&gt;0,-(Bil!C39-Bil!D39+Bil!C237),0)</f>
        <v>-11420</v>
      </c>
      <c r="D21" s="25">
        <f>IF(Bil!D39-Bil!E39+Bil!D237&gt;0,-(Bil!D39-Bil!E39+Bil!D237),0)</f>
        <v>-12881</v>
      </c>
      <c r="F21" s="1" t="s">
        <v>253</v>
      </c>
    </row>
    <row r="22" spans="2:6" ht="12">
      <c r="B22" s="1" t="s">
        <v>317</v>
      </c>
      <c r="C22" s="25">
        <f>IF(Bil!C39-Bil!D39+Bil!C237&lt;0,-(Bil!C39-Bil!D39+Bil!C237),0)</f>
        <v>0</v>
      </c>
      <c r="D22" s="25">
        <f>IF(Bil!D39-Bil!E39+Bil!D237&lt;0,-(Bil!D39-Bil!E39+Bil!D237),0)</f>
        <v>0</v>
      </c>
      <c r="F22" s="1" t="s">
        <v>503</v>
      </c>
    </row>
    <row r="23" spans="3:4" ht="12">
      <c r="C23" s="25"/>
      <c r="D23" s="25"/>
    </row>
    <row r="24" spans="1:4" ht="12">
      <c r="A24" s="8" t="s">
        <v>350</v>
      </c>
      <c r="C24" s="24">
        <f>C25+C26</f>
        <v>-13916</v>
      </c>
      <c r="D24" s="24">
        <f>D25+D26</f>
        <v>-7748</v>
      </c>
    </row>
    <row r="25" spans="2:6" ht="12">
      <c r="B25" s="1" t="s">
        <v>493</v>
      </c>
      <c r="C25" s="25">
        <f>IF(Bil!C12-Bil!D12+Bil!C236&gt;0,-(Bil!C12-Bil!D12+Bil!C236),0)</f>
        <v>-13916</v>
      </c>
      <c r="D25" s="25">
        <f>IF(Bil!D12-Bil!E12+Bil!D236&gt;0,-(Bil!D12-Bil!E12+Bil!D236),0)</f>
        <v>-7748</v>
      </c>
      <c r="E25" s="10"/>
      <c r="F25" s="1" t="s">
        <v>106</v>
      </c>
    </row>
    <row r="26" spans="2:6" ht="12">
      <c r="B26" s="1" t="s">
        <v>317</v>
      </c>
      <c r="C26" s="25">
        <f>IF(Bil!C12-Bil!D12+Bil!C236&lt;0,-(Bil!C12-Bil!D12+Bil!C236),0)</f>
        <v>0</v>
      </c>
      <c r="D26" s="25">
        <f>IF(Bil!D12-Bil!E12+Bil!D236&lt;0,-(Bil!D12-Bil!E12+Bil!D236),0)</f>
        <v>0</v>
      </c>
      <c r="F26" s="1" t="s">
        <v>345</v>
      </c>
    </row>
    <row r="27" spans="3:4" ht="12">
      <c r="C27" s="25"/>
      <c r="D27" s="25"/>
    </row>
    <row r="28" spans="1:4" ht="12">
      <c r="A28" s="8" t="s">
        <v>78</v>
      </c>
      <c r="C28" s="24">
        <f>C29+C30</f>
        <v>-36307</v>
      </c>
      <c r="D28" s="24">
        <f>D29+D30</f>
        <v>21773</v>
      </c>
    </row>
    <row r="29" spans="2:6" ht="12">
      <c r="B29" s="1" t="s">
        <v>493</v>
      </c>
      <c r="C29" s="25">
        <f>IF(Bil!C57-Bil!D57&gt;0,-(Bil!C57-Bil!D57),0)</f>
        <v>-36307</v>
      </c>
      <c r="D29" s="25">
        <f>IF(Bil!D57-Bil!E57&gt;0,-(Bil!D57-Bil!E57),0)</f>
        <v>0</v>
      </c>
      <c r="F29" s="1" t="s">
        <v>564</v>
      </c>
    </row>
    <row r="30" spans="2:6" ht="12">
      <c r="B30" s="1" t="s">
        <v>317</v>
      </c>
      <c r="C30" s="25">
        <f>IF(Bil!C57-Bil!D57&lt;0,-(Bil!C57-Bil!D57),0)</f>
        <v>0</v>
      </c>
      <c r="D30" s="25">
        <f>IF(Bil!D57-Bil!E57&lt;0,-(Bil!D57-Bil!E57),0)</f>
        <v>21773</v>
      </c>
      <c r="F30" s="1" t="s">
        <v>195</v>
      </c>
    </row>
    <row r="31" spans="3:4" ht="12">
      <c r="C31" s="25"/>
      <c r="D31" s="25"/>
    </row>
    <row r="32" spans="1:4" ht="12">
      <c r="A32" s="8" t="s">
        <v>392</v>
      </c>
      <c r="C32" s="24">
        <f>C33+C34</f>
        <v>0</v>
      </c>
      <c r="D32" s="24">
        <f>D33+D34</f>
        <v>0</v>
      </c>
    </row>
    <row r="33" spans="2:6" ht="12">
      <c r="B33" s="1" t="s">
        <v>493</v>
      </c>
      <c r="C33" s="25">
        <f>IF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&lt;0,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),0)</f>
        <v>0</v>
      </c>
      <c r="D33" s="25">
        <f>IF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&lt;0,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),0)</f>
        <v>0</v>
      </c>
      <c r="F33" s="1" t="s">
        <v>417</v>
      </c>
    </row>
    <row r="34" spans="2:6" ht="12">
      <c r="B34" s="1" t="s">
        <v>317</v>
      </c>
      <c r="C34" s="25">
        <f>IF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&gt;0,((Bil!D96-Bil!C96+Bil!D99-Bil!C99+Bil!D102-Bil!C102+Bil!D105-Bil!C105+Bil!D108-Bil!C108+Bil!D112-Bil!C112+Bil!D113-Bil!C113)+(Bil!C173-Bil!D173+Bil!C176-Bil!D176+Bil!C182-Bil!D182)+(Bil!C191-Bil!D191+Bil!C194-Bil!D194+Bil!C197-Bil!D197+Bil!C200-Bil!D200+Bil!C203-Bil!D203+Bil!C209-Bil!D209+Bil!C212-Bil!D212)),0)</f>
        <v>0</v>
      </c>
      <c r="D34" s="25">
        <f>IF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&gt;0,((Bil!E96-Bil!D96+Bil!E99-Bil!D99+Bil!E102-Bil!D102+Bil!E105-Bil!D105+Bil!E108-Bil!D108+Bil!E112-Bil!D112+Bil!E113-Bil!D113)+(Bil!D173-Bil!E173+Bil!D176-Bil!E176+Bil!D182-Bil!E182)+(Bil!D191-Bil!E191+Bil!D194-Bil!E194+Bil!D197-Bil!E197+Bil!D200-Bil!E200+Bil!D203-Bil!E203+Bil!D209-Bil!E209+Bil!D212-Bil!E212)),0)</f>
        <v>0</v>
      </c>
      <c r="F34" s="1" t="s">
        <v>48</v>
      </c>
    </row>
    <row r="35" spans="3:4" ht="12">
      <c r="C35" s="25"/>
      <c r="D35" s="25"/>
    </row>
    <row r="36" spans="1:4" ht="12">
      <c r="A36" s="8" t="s">
        <v>223</v>
      </c>
      <c r="C36" s="25"/>
      <c r="D36" s="25"/>
    </row>
    <row r="37" spans="1:4" ht="12">
      <c r="A37" s="1" t="s">
        <v>271</v>
      </c>
      <c r="C37" s="25"/>
      <c r="D37" s="25"/>
    </row>
    <row r="38" spans="2:4" ht="12">
      <c r="B38" s="11" t="s">
        <v>313</v>
      </c>
      <c r="C38" s="26">
        <f>+C20+C24+C28+C32+C36+C37</f>
        <v>-61643</v>
      </c>
      <c r="D38" s="26">
        <f>+D20+D24+D28+D32+D36+D37</f>
        <v>1144</v>
      </c>
    </row>
    <row r="39" spans="2:4" ht="12">
      <c r="B39" s="11"/>
      <c r="C39" s="27"/>
      <c r="D39" s="27"/>
    </row>
    <row r="40" spans="1:4" ht="12" customHeight="1">
      <c r="A40" s="36" t="s">
        <v>275</v>
      </c>
      <c r="B40" s="36" t="s">
        <v>47</v>
      </c>
      <c r="C40" s="27"/>
      <c r="D40" s="27"/>
    </row>
    <row r="41" spans="1:4" ht="12">
      <c r="A41" s="5"/>
      <c r="B41" s="5"/>
      <c r="C41" s="27"/>
      <c r="D41" s="27"/>
    </row>
    <row r="42" spans="1:4" ht="12">
      <c r="A42" s="37" t="s">
        <v>560</v>
      </c>
      <c r="B42" s="37"/>
      <c r="C42" s="27"/>
      <c r="D42" s="27"/>
    </row>
    <row r="43" spans="1:6" ht="12">
      <c r="A43" s="12"/>
      <c r="B43" s="12" t="s">
        <v>162</v>
      </c>
      <c r="C43" s="27">
        <f>Bil!C178-Bil!D178</f>
        <v>-2059</v>
      </c>
      <c r="D43" s="27">
        <f>Bil!D178-Bil!E178</f>
        <v>1611</v>
      </c>
      <c r="F43" s="1" t="s">
        <v>224</v>
      </c>
    </row>
    <row r="44" spans="2:6" ht="12">
      <c r="B44" s="1" t="s">
        <v>419</v>
      </c>
      <c r="C44" s="27">
        <f>IF(Bil!C179-Bil!D179+Bil!C169-Bil!D169+Bil!C170-Bil!D170&gt;0,Bil!C179-Bil!D179+Bil!C169-Bil!D169+Bil!C170-Bil!D170,0)</f>
        <v>0</v>
      </c>
      <c r="D44" s="27">
        <f>IF(Bil!D179-Bil!E179+Bil!D169-Bil!E169+Bil!D170-Bil!E170&gt;0,Bil!D179-Bil!E179+Bil!D169-Bil!E169+Bil!D170-Bil!E170,0)</f>
        <v>0</v>
      </c>
      <c r="F44" s="13" t="s">
        <v>563</v>
      </c>
    </row>
    <row r="45" spans="2:6" ht="12">
      <c r="B45" s="1" t="s">
        <v>166</v>
      </c>
      <c r="C45" s="27">
        <f>IF(Bil!C179-Bil!D179+Bil!C169-Bil!D169+Bil!C170-Bil!D170&lt;0,Bil!C179-Bil!D179+Bil!C169-Bil!D169+Bil!C170-Bil!D170,0)</f>
        <v>0</v>
      </c>
      <c r="D45" s="27">
        <f>IF(Bil!D179-Bil!E179+Bil!D169-Bil!E169+Bil!D170-Bil!E170&lt;0,Bil!D179-Bil!E179+Bil!D169-Bil!E169+Bil!D170-Bil!E170,0)</f>
        <v>0</v>
      </c>
      <c r="F45" s="1" t="s">
        <v>268</v>
      </c>
    </row>
    <row r="46" spans="3:4" ht="12">
      <c r="C46" s="27"/>
      <c r="D46" s="27"/>
    </row>
    <row r="47" spans="1:4" ht="12">
      <c r="A47" s="37" t="s">
        <v>5</v>
      </c>
      <c r="B47" s="37" t="s">
        <v>5</v>
      </c>
      <c r="C47" s="27"/>
      <c r="D47" s="27"/>
    </row>
    <row r="48" spans="2:6" ht="12">
      <c r="B48" s="1" t="s">
        <v>165</v>
      </c>
      <c r="C48" s="28">
        <f>IF((Bil!D8-Bil!C8+Bil!C129-Bil!D129)&gt;0,Bil!D8-Bil!C8+Bil!C129-Bil!D129,0)</f>
        <v>0</v>
      </c>
      <c r="D48" s="28">
        <f>IF((Bil!E8-Bil!D8+Bil!D129-Bil!E129)&gt;0,Bil!E8-Bil!D8+Bil!D129-Bil!E129,0)</f>
        <v>0</v>
      </c>
      <c r="F48" s="1" t="s">
        <v>70</v>
      </c>
    </row>
    <row r="49" spans="2:4" ht="12">
      <c r="B49" s="1" t="s">
        <v>381</v>
      </c>
      <c r="C49" s="28"/>
      <c r="D49" s="28"/>
    </row>
    <row r="50" spans="2:6" ht="12">
      <c r="B50" s="1" t="s">
        <v>376</v>
      </c>
      <c r="C50" s="27">
        <f>IF((Bil!D8-Bil!C8+Bil!C129-Bil!D129)&lt;0,(Bil!D8-Bil!C8+Bil!C129-Bil!D129),0)</f>
        <v>0</v>
      </c>
      <c r="D50" s="27">
        <f>IF((Bil!E8-Bil!D8+Bil!D129-Bil!E129)&lt;0,(Bil!E8-Bil!D8+Bil!D129-Bil!E129),0)</f>
        <v>0</v>
      </c>
      <c r="F50" s="1" t="s">
        <v>406</v>
      </c>
    </row>
    <row r="51" spans="2:6" ht="12">
      <c r="B51" s="1" t="s">
        <v>182</v>
      </c>
      <c r="C51" s="28">
        <f>Bil!C130-Bil!D130+Bil!C131-Bil!D131+Bil!C132-Bil!D132+Bil!C133-Bil!D133+Bil!C134-Bil!D134+Bil!C152-Bil!D152+Bil!C153-Bil!D153+Bil!C155-Bil!D155+Bil!C156-Bil!D156-Bil!D154+Bil!C157-Bil!D157-Bil!C159</f>
        <v>-3951</v>
      </c>
      <c r="D51" s="28">
        <f>Bil!D130-Bil!E130+Bil!D131-Bil!E131+Bil!D132-Bil!E132+Bil!D133-Bil!E133+Bil!D134-Bil!E134+Bil!D152-Bil!E152+Bil!D153-Bil!E153+Bil!D155-Bil!E155+Bil!D156-Bil!E156-Bil!E154+Bil!D157-Bil!E157-Bil!D159</f>
        <v>-40411</v>
      </c>
      <c r="F51" s="1" t="s">
        <v>118</v>
      </c>
    </row>
    <row r="52" spans="2:4" ht="12">
      <c r="B52" s="11" t="s">
        <v>458</v>
      </c>
      <c r="C52" s="26">
        <f>+SUM(C42:C51)</f>
        <v>-6010</v>
      </c>
      <c r="D52" s="26">
        <f>+SUM(D42:D51)</f>
        <v>-38800</v>
      </c>
    </row>
    <row r="53" ht="12">
      <c r="B53" s="11"/>
    </row>
    <row r="54" spans="1:4" ht="12">
      <c r="A54" s="38" t="s">
        <v>119</v>
      </c>
      <c r="B54" s="38" t="s">
        <v>282</v>
      </c>
      <c r="C54" s="29">
        <f>+C52+C38+C16</f>
        <v>3573</v>
      </c>
      <c r="D54" s="29">
        <f>+D52+D38+D16</f>
        <v>-159</v>
      </c>
    </row>
    <row r="55" spans="1:6" ht="12">
      <c r="A55" s="6" t="s">
        <v>178</v>
      </c>
      <c r="F55" s="1" t="s">
        <v>367</v>
      </c>
    </row>
    <row r="56" spans="2:4" ht="12">
      <c r="B56" s="1" t="s">
        <v>422</v>
      </c>
      <c r="C56" s="27">
        <f>Bil!D123</f>
        <v>5208</v>
      </c>
      <c r="D56" s="27">
        <f>Bil!E123</f>
        <v>5523</v>
      </c>
    </row>
    <row r="57" spans="2:4" ht="12">
      <c r="B57" s="1" t="s">
        <v>293</v>
      </c>
      <c r="C57" s="27">
        <f>Bil!D124</f>
        <v>0</v>
      </c>
      <c r="D57" s="27">
        <f>Bil!E124</f>
        <v>0</v>
      </c>
    </row>
    <row r="58" spans="2:4" ht="12">
      <c r="B58" s="1" t="s">
        <v>45</v>
      </c>
      <c r="C58" s="27">
        <f>Bil!D125</f>
        <v>1621</v>
      </c>
      <c r="D58" s="27">
        <f>Bil!E125</f>
        <v>1465</v>
      </c>
    </row>
    <row r="59" spans="2:4" ht="12">
      <c r="B59" s="6" t="s">
        <v>336</v>
      </c>
      <c r="C59" s="26">
        <f>C56+C57+C58</f>
        <v>6829</v>
      </c>
      <c r="D59" s="26">
        <f>D56+D57+D58</f>
        <v>6988</v>
      </c>
    </row>
    <row r="60" spans="1:6" ht="12">
      <c r="A60" s="6" t="s">
        <v>545</v>
      </c>
      <c r="C60" s="26"/>
      <c r="D60" s="26"/>
      <c r="F60" s="1" t="s">
        <v>88</v>
      </c>
    </row>
    <row r="61" spans="2:4" ht="12">
      <c r="B61" s="1" t="s">
        <v>422</v>
      </c>
      <c r="C61" s="27">
        <f>Bil!C123</f>
        <v>10329</v>
      </c>
      <c r="D61" s="27">
        <f>Bil!D123</f>
        <v>5208</v>
      </c>
    </row>
    <row r="62" spans="2:4" ht="12">
      <c r="B62" s="1" t="s">
        <v>293</v>
      </c>
      <c r="C62" s="27">
        <f>Bil!C124</f>
        <v>0</v>
      </c>
      <c r="D62" s="27">
        <f>Bil!D124</f>
        <v>0</v>
      </c>
    </row>
    <row r="63" spans="2:4" ht="12">
      <c r="B63" s="1" t="s">
        <v>45</v>
      </c>
      <c r="C63" s="27">
        <f>Bil!C125</f>
        <v>73</v>
      </c>
      <c r="D63" s="27">
        <f>Bil!D125</f>
        <v>1621</v>
      </c>
    </row>
    <row r="64" spans="2:4" ht="12">
      <c r="B64" s="6" t="s">
        <v>192</v>
      </c>
      <c r="C64" s="26">
        <f>+C59+C54</f>
        <v>10402</v>
      </c>
      <c r="D64" s="26">
        <f>+D59+D54</f>
        <v>6829</v>
      </c>
    </row>
    <row r="65" spans="2:4" ht="12">
      <c r="B65" s="17">
        <f>IF(OR(C66&lt;&gt;"OK",D66&lt;&gt;"OK"),"LIQUIDITA' REALE DA BILANCIO","")</f>
      </c>
      <c r="C65" s="30">
        <f>IF(OR(Bil!C122&lt;&gt;C64,Bil!C122&lt;&gt;C61+C62+C63),Bil!C122,"")</f>
      </c>
      <c r="D65" s="30">
        <f>IF(OR(Bil!D122&lt;&gt;D64,Bil!D122&lt;&gt;D61+D62+D63),Bil!D122,"")</f>
      </c>
    </row>
    <row r="66" spans="2:4" ht="12">
      <c r="B66" s="17">
        <f>IF(OR(C66&lt;&gt;"OK",D66&lt;&gt;"OK"),"DELTA","")</f>
      </c>
      <c r="C66" s="31" t="str">
        <f>IF(OR(Bil!C122&lt;&gt;C64,Bil!C122&lt;&gt;C61+C62+C63),C65-C64,"OK")</f>
        <v>OK</v>
      </c>
      <c r="D66" s="31" t="str">
        <f>IF(OR(Bil!D122&lt;&gt;D64,Bil!D122&lt;&gt;D61+D62+D63),D65-D64,"OK")</f>
        <v>OK</v>
      </c>
    </row>
    <row r="68" ht="12">
      <c r="B68" s="19" t="s">
        <v>95</v>
      </c>
    </row>
    <row r="69" ht="108">
      <c r="B69" s="18" t="s">
        <v>571</v>
      </c>
    </row>
  </sheetData>
  <mergeCells count="6">
    <mergeCell ref="A47:B47"/>
    <mergeCell ref="A54:B54"/>
    <mergeCell ref="A4:B4"/>
    <mergeCell ref="A18:B18"/>
    <mergeCell ref="A40:B40"/>
    <mergeCell ref="A42:B42"/>
  </mergeCells>
  <conditionalFormatting sqref="C17:D17">
    <cfRule type="cellIs" priority="1" dxfId="41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Imperiale, Gianluca</dc:creator>
  <cp:keywords/>
  <dc:description/>
  <cp:lastModifiedBy>AD</cp:lastModifiedBy>
  <cp:lastPrinted>2015-04-26T17:27:31Z</cp:lastPrinted>
  <dcterms:created xsi:type="dcterms:W3CDTF">2015-03-06T11:34:44Z</dcterms:created>
  <dcterms:modified xsi:type="dcterms:W3CDTF">2022-03-24T10:04:04Z</dcterms:modified>
  <cp:category/>
  <cp:version/>
  <cp:contentType/>
  <cp:contentStatus/>
</cp:coreProperties>
</file>